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V\Gemeinden\HRM2 Gemeinden\03 Fachempfehlungen\18 Finanzkennzahlen\"/>
    </mc:Choice>
  </mc:AlternateContent>
  <bookViews>
    <workbookView xWindow="0" yWindow="0" windowWidth="28800" windowHeight="14010"/>
  </bookViews>
  <sheets>
    <sheet name="Vorgehen" sheetId="11" r:id="rId1"/>
    <sheet name="Eingabe" sheetId="9" r:id="rId2"/>
    <sheet name="Kennzahlen" sheetId="10" r:id="rId3"/>
    <sheet name="MUSTER Eingabe" sheetId="7" r:id="rId4"/>
    <sheet name="MUSTER Kennzahlen" sheetId="8" r:id="rId5"/>
  </sheets>
  <definedNames>
    <definedName name="Print_Titles" localSheetId="2">Kennzahlen!$1:$3</definedName>
    <definedName name="Print_Titles" localSheetId="4">'MUSTER Kennzahlen'!$1:$3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7" l="1"/>
  <c r="D85" i="7"/>
  <c r="D79" i="7"/>
  <c r="D75" i="7" s="1"/>
  <c r="D97" i="9"/>
  <c r="D85" i="9"/>
  <c r="D79" i="9"/>
  <c r="D75" i="9"/>
  <c r="C4" i="7"/>
  <c r="E5" i="10" l="1"/>
  <c r="E2" i="10"/>
  <c r="H208" i="9"/>
  <c r="G208" i="9"/>
  <c r="F208" i="9"/>
  <c r="E208" i="9"/>
  <c r="D208" i="9"/>
  <c r="C208" i="9"/>
  <c r="H206" i="9"/>
  <c r="H210" i="9" s="1"/>
  <c r="G206" i="9"/>
  <c r="F206" i="9"/>
  <c r="E206" i="9"/>
  <c r="D206" i="9"/>
  <c r="C206" i="9"/>
  <c r="H204" i="9"/>
  <c r="G204" i="9"/>
  <c r="F204" i="9"/>
  <c r="E204" i="9"/>
  <c r="D204" i="9"/>
  <c r="C204" i="9"/>
  <c r="H195" i="9"/>
  <c r="G195" i="9"/>
  <c r="F195" i="9"/>
  <c r="E195" i="9"/>
  <c r="D195" i="9"/>
  <c r="C195" i="9"/>
  <c r="H194" i="9"/>
  <c r="G194" i="9"/>
  <c r="F194" i="9"/>
  <c r="E194" i="9"/>
  <c r="D194" i="9"/>
  <c r="C194" i="9"/>
  <c r="H192" i="9"/>
  <c r="G192" i="9"/>
  <c r="F192" i="9"/>
  <c r="E192" i="9"/>
  <c r="D192" i="9"/>
  <c r="C192" i="9"/>
  <c r="C187" i="9"/>
  <c r="F183" i="9"/>
  <c r="F185" i="9" s="1"/>
  <c r="H180" i="9"/>
  <c r="G180" i="9"/>
  <c r="F180" i="9"/>
  <c r="E180" i="9"/>
  <c r="D180" i="9"/>
  <c r="C180" i="9"/>
  <c r="H163" i="9"/>
  <c r="G163" i="9"/>
  <c r="F163" i="9"/>
  <c r="E163" i="9"/>
  <c r="D163" i="9"/>
  <c r="D156" i="9" s="1"/>
  <c r="D171" i="9" s="1"/>
  <c r="C163" i="9"/>
  <c r="H157" i="9"/>
  <c r="G157" i="9"/>
  <c r="G156" i="9" s="1"/>
  <c r="G171" i="9" s="1"/>
  <c r="F157" i="9"/>
  <c r="F156" i="9" s="1"/>
  <c r="F171" i="9" s="1"/>
  <c r="E157" i="9"/>
  <c r="D157" i="9"/>
  <c r="C157" i="9"/>
  <c r="H156" i="9"/>
  <c r="H171" i="9" s="1"/>
  <c r="E156" i="9"/>
  <c r="E171" i="9" s="1"/>
  <c r="C144" i="9"/>
  <c r="C183" i="9" s="1"/>
  <c r="C185" i="9" s="1"/>
  <c r="H144" i="9"/>
  <c r="H183" i="9" s="1"/>
  <c r="H185" i="9" s="1"/>
  <c r="G144" i="9"/>
  <c r="G183" i="9" s="1"/>
  <c r="G185" i="9" s="1"/>
  <c r="F144" i="9"/>
  <c r="E144" i="9"/>
  <c r="E183" i="9" s="1"/>
  <c r="E185" i="9" s="1"/>
  <c r="D144" i="9"/>
  <c r="D183" i="9" s="1"/>
  <c r="D185" i="9" s="1"/>
  <c r="H140" i="9"/>
  <c r="G140" i="9"/>
  <c r="F140" i="9"/>
  <c r="E140" i="9"/>
  <c r="E134" i="9" s="1"/>
  <c r="D140" i="9"/>
  <c r="C140" i="9"/>
  <c r="H135" i="9"/>
  <c r="G135" i="9"/>
  <c r="G134" i="9" s="1"/>
  <c r="F135" i="9"/>
  <c r="F134" i="9" s="1"/>
  <c r="F154" i="9" s="1"/>
  <c r="E135" i="9"/>
  <c r="D135" i="9"/>
  <c r="D134" i="9" s="1"/>
  <c r="C135" i="9"/>
  <c r="H134" i="9"/>
  <c r="C129" i="9"/>
  <c r="H126" i="9"/>
  <c r="H129" i="9" s="1"/>
  <c r="G126" i="9"/>
  <c r="G129" i="9" s="1"/>
  <c r="F126" i="9"/>
  <c r="F129" i="9" s="1"/>
  <c r="E126" i="9"/>
  <c r="E129" i="9" s="1"/>
  <c r="D126" i="9"/>
  <c r="D129" i="9" s="1"/>
  <c r="C126" i="9"/>
  <c r="H110" i="9"/>
  <c r="H117" i="9" s="1"/>
  <c r="G110" i="9"/>
  <c r="G117" i="9" s="1"/>
  <c r="G130" i="9" s="1"/>
  <c r="F110" i="9"/>
  <c r="F117" i="9" s="1"/>
  <c r="E110" i="9"/>
  <c r="E117" i="9" s="1"/>
  <c r="D110" i="9"/>
  <c r="D117" i="9" s="1"/>
  <c r="C110" i="9"/>
  <c r="C117" i="9" s="1"/>
  <c r="C130" i="9" s="1"/>
  <c r="H97" i="9"/>
  <c r="H85" i="9"/>
  <c r="G85" i="9"/>
  <c r="F85" i="9"/>
  <c r="E85" i="9"/>
  <c r="C85" i="9"/>
  <c r="C97" i="9" s="1"/>
  <c r="H79" i="9"/>
  <c r="H75" i="9" s="1"/>
  <c r="G79" i="9"/>
  <c r="F79" i="9"/>
  <c r="F75" i="9" s="1"/>
  <c r="E79" i="9"/>
  <c r="C79" i="9"/>
  <c r="C75" i="9" s="1"/>
  <c r="G75" i="9"/>
  <c r="E75" i="9"/>
  <c r="H60" i="9"/>
  <c r="G60" i="9"/>
  <c r="F60" i="9"/>
  <c r="E60" i="9"/>
  <c r="D60" i="9"/>
  <c r="C60" i="9"/>
  <c r="H51" i="9"/>
  <c r="G51" i="9"/>
  <c r="F51" i="9"/>
  <c r="E51" i="9"/>
  <c r="D51" i="9"/>
  <c r="C51" i="9"/>
  <c r="H42" i="9"/>
  <c r="G42" i="9"/>
  <c r="F42" i="9"/>
  <c r="E42" i="9"/>
  <c r="D42" i="9"/>
  <c r="C42" i="9"/>
  <c r="H37" i="9"/>
  <c r="G37" i="9"/>
  <c r="F37" i="9"/>
  <c r="E37" i="9"/>
  <c r="E201" i="9" s="1"/>
  <c r="D37" i="9"/>
  <c r="C37" i="9"/>
  <c r="H28" i="9"/>
  <c r="G28" i="9"/>
  <c r="F28" i="9"/>
  <c r="F49" i="9" s="1"/>
  <c r="E28" i="9"/>
  <c r="E49" i="9" s="1"/>
  <c r="D28" i="9"/>
  <c r="C28" i="9"/>
  <c r="H27" i="9"/>
  <c r="H99" i="9" s="1"/>
  <c r="H14" i="9"/>
  <c r="G14" i="9"/>
  <c r="F14" i="9"/>
  <c r="E14" i="9"/>
  <c r="D14" i="9"/>
  <c r="C14" i="9"/>
  <c r="H10" i="9"/>
  <c r="G10" i="9"/>
  <c r="G27" i="9" s="1"/>
  <c r="F10" i="9"/>
  <c r="E10" i="9"/>
  <c r="D10" i="9"/>
  <c r="C10" i="9"/>
  <c r="C27" i="9" s="1"/>
  <c r="D4" i="9"/>
  <c r="E4" i="9" s="1"/>
  <c r="F4" i="9" s="1"/>
  <c r="D210" i="9" l="1"/>
  <c r="G2" i="10"/>
  <c r="D201" i="9"/>
  <c r="D189" i="9" s="1"/>
  <c r="F21" i="10" s="1"/>
  <c r="H201" i="9"/>
  <c r="H189" i="9" s="1"/>
  <c r="J21" i="10" s="1"/>
  <c r="F130" i="9"/>
  <c r="F73" i="9"/>
  <c r="F190" i="9" s="1"/>
  <c r="D73" i="9"/>
  <c r="D190" i="9" s="1"/>
  <c r="H73" i="9"/>
  <c r="H190" i="9" s="1"/>
  <c r="D27" i="9"/>
  <c r="D99" i="9" s="1"/>
  <c r="F97" i="9"/>
  <c r="E97" i="9"/>
  <c r="E130" i="9"/>
  <c r="E131" i="9" s="1"/>
  <c r="F2" i="10"/>
  <c r="G4" i="9"/>
  <c r="H2" i="10"/>
  <c r="C156" i="9"/>
  <c r="C171" i="9" s="1"/>
  <c r="F207" i="9"/>
  <c r="C207" i="9"/>
  <c r="D130" i="9"/>
  <c r="H130" i="9"/>
  <c r="G207" i="9"/>
  <c r="G209" i="9"/>
  <c r="G196" i="9" s="1"/>
  <c r="I23" i="10" s="1"/>
  <c r="F209" i="9"/>
  <c r="F196" i="9" s="1"/>
  <c r="H23" i="10" s="1"/>
  <c r="C209" i="9"/>
  <c r="C196" i="9" s="1"/>
  <c r="E23" i="10" s="1"/>
  <c r="F211" i="9"/>
  <c r="E73" i="9"/>
  <c r="E190" i="9" s="1"/>
  <c r="C99" i="9"/>
  <c r="G99" i="9"/>
  <c r="G211" i="9"/>
  <c r="F201" i="9"/>
  <c r="F193" i="9" s="1"/>
  <c r="H19" i="10" s="1"/>
  <c r="H207" i="9"/>
  <c r="C201" i="9"/>
  <c r="C181" i="9" s="1"/>
  <c r="G201" i="9"/>
  <c r="G189" i="9" s="1"/>
  <c r="I21" i="10" s="1"/>
  <c r="D207" i="9"/>
  <c r="E207" i="9"/>
  <c r="E27" i="9"/>
  <c r="E99" i="9" s="1"/>
  <c r="F27" i="9"/>
  <c r="F99" i="9" s="1"/>
  <c r="D209" i="9"/>
  <c r="D196" i="9" s="1"/>
  <c r="F23" i="10" s="1"/>
  <c r="H209" i="9"/>
  <c r="H196" i="9" s="1"/>
  <c r="J23" i="10" s="1"/>
  <c r="E202" i="9"/>
  <c r="E203" i="9" s="1"/>
  <c r="C202" i="9"/>
  <c r="C188" i="9" s="1"/>
  <c r="G202" i="9"/>
  <c r="G188" i="9" s="1"/>
  <c r="E210" i="9"/>
  <c r="E209" i="9"/>
  <c r="E196" i="9" s="1"/>
  <c r="G23" i="10" s="1"/>
  <c r="F50" i="9"/>
  <c r="F74" i="9" s="1"/>
  <c r="F98" i="9" s="1"/>
  <c r="H4" i="10" s="1"/>
  <c r="F100" i="9"/>
  <c r="D131" i="9"/>
  <c r="H131" i="9"/>
  <c r="H181" i="9"/>
  <c r="H193" i="9"/>
  <c r="J19" i="10" s="1"/>
  <c r="D49" i="9"/>
  <c r="H49" i="9"/>
  <c r="C134" i="9"/>
  <c r="G191" i="9"/>
  <c r="G154" i="9"/>
  <c r="E100" i="9"/>
  <c r="G193" i="9"/>
  <c r="I19" i="10" s="1"/>
  <c r="D202" i="9"/>
  <c r="H202" i="9"/>
  <c r="G97" i="9"/>
  <c r="G131" i="9"/>
  <c r="F131" i="9"/>
  <c r="E191" i="9"/>
  <c r="E154" i="9"/>
  <c r="F191" i="9"/>
  <c r="D191" i="9"/>
  <c r="D154" i="9"/>
  <c r="E193" i="9"/>
  <c r="G19" i="10" s="1"/>
  <c r="E189" i="9"/>
  <c r="G21" i="10" s="1"/>
  <c r="E181" i="9"/>
  <c r="F202" i="9"/>
  <c r="C131" i="9"/>
  <c r="H191" i="9"/>
  <c r="H154" i="9"/>
  <c r="F210" i="9"/>
  <c r="C49" i="9"/>
  <c r="G49" i="9"/>
  <c r="C73" i="9"/>
  <c r="C190" i="9" s="1"/>
  <c r="G73" i="9"/>
  <c r="G190" i="9" s="1"/>
  <c r="C210" i="9"/>
  <c r="G210" i="9"/>
  <c r="D193" i="9" l="1"/>
  <c r="F19" i="10" s="1"/>
  <c r="D181" i="9"/>
  <c r="F181" i="9"/>
  <c r="G181" i="9"/>
  <c r="C189" i="9"/>
  <c r="E21" i="10" s="1"/>
  <c r="C182" i="9"/>
  <c r="E8" i="10" s="1"/>
  <c r="C211" i="9"/>
  <c r="H4" i="9"/>
  <c r="J2" i="10" s="1"/>
  <c r="I2" i="10"/>
  <c r="H211" i="9"/>
  <c r="D211" i="9"/>
  <c r="C193" i="9"/>
  <c r="E19" i="10" s="1"/>
  <c r="F189" i="9"/>
  <c r="H21" i="10" s="1"/>
  <c r="G203" i="9"/>
  <c r="E50" i="9"/>
  <c r="E74" i="9" s="1"/>
  <c r="E98" i="9" s="1"/>
  <c r="G4" i="10" s="1"/>
  <c r="E188" i="9"/>
  <c r="C203" i="9"/>
  <c r="E211" i="9"/>
  <c r="D203" i="9"/>
  <c r="D188" i="9"/>
  <c r="H100" i="9"/>
  <c r="H50" i="9"/>
  <c r="H74" i="9" s="1"/>
  <c r="H98" i="9" s="1"/>
  <c r="J4" i="10" s="1"/>
  <c r="G50" i="9"/>
  <c r="G74" i="9" s="1"/>
  <c r="G98" i="9" s="1"/>
  <c r="I4" i="10" s="1"/>
  <c r="G100" i="9"/>
  <c r="F188" i="9"/>
  <c r="F203" i="9"/>
  <c r="E174" i="9"/>
  <c r="D100" i="9"/>
  <c r="D50" i="9"/>
  <c r="D74" i="9" s="1"/>
  <c r="D98" i="9" s="1"/>
  <c r="F4" i="10" s="1"/>
  <c r="C50" i="9"/>
  <c r="C74" i="9" s="1"/>
  <c r="C98" i="9" s="1"/>
  <c r="C100" i="9"/>
  <c r="C186" i="9"/>
  <c r="E13" i="10" s="1"/>
  <c r="C191" i="9"/>
  <c r="C154" i="9"/>
  <c r="H203" i="9"/>
  <c r="H188" i="9"/>
  <c r="F174" i="9"/>
  <c r="D60" i="7"/>
  <c r="E60" i="7"/>
  <c r="F60" i="7"/>
  <c r="G60" i="7"/>
  <c r="H60" i="7"/>
  <c r="D51" i="7"/>
  <c r="E51" i="7"/>
  <c r="F51" i="7"/>
  <c r="G51" i="7"/>
  <c r="H51" i="7"/>
  <c r="D42" i="7"/>
  <c r="E42" i="7"/>
  <c r="F42" i="7"/>
  <c r="G42" i="7"/>
  <c r="H42" i="7"/>
  <c r="D28" i="7"/>
  <c r="E28" i="7"/>
  <c r="F28" i="7"/>
  <c r="G28" i="7"/>
  <c r="H28" i="7"/>
  <c r="D14" i="7"/>
  <c r="E14" i="7"/>
  <c r="F14" i="7"/>
  <c r="G14" i="7"/>
  <c r="H14" i="7"/>
  <c r="D10" i="7"/>
  <c r="D27" i="7" s="1"/>
  <c r="E10" i="7"/>
  <c r="E27" i="7" s="1"/>
  <c r="F10" i="7"/>
  <c r="G10" i="7"/>
  <c r="H10" i="7"/>
  <c r="H37" i="7"/>
  <c r="G37" i="7"/>
  <c r="F37" i="7"/>
  <c r="E37" i="7"/>
  <c r="D37" i="7"/>
  <c r="H126" i="7"/>
  <c r="H129" i="7" s="1"/>
  <c r="G126" i="7"/>
  <c r="G129" i="7" s="1"/>
  <c r="H110" i="7"/>
  <c r="H117" i="7" s="1"/>
  <c r="G110" i="7"/>
  <c r="G117" i="7" s="1"/>
  <c r="G130" i="7" s="1"/>
  <c r="G131" i="7" s="1"/>
  <c r="H85" i="7"/>
  <c r="G85" i="7"/>
  <c r="H79" i="7"/>
  <c r="H75" i="7" s="1"/>
  <c r="G79" i="7"/>
  <c r="G75" i="7"/>
  <c r="C184" i="9" l="1"/>
  <c r="E11" i="10" s="1"/>
  <c r="C174" i="9"/>
  <c r="C178" i="9" s="1"/>
  <c r="E7" i="10" s="1"/>
  <c r="E4" i="10"/>
  <c r="E179" i="9"/>
  <c r="E178" i="9"/>
  <c r="G7" i="10" s="1"/>
  <c r="E175" i="9"/>
  <c r="G17" i="10" s="1"/>
  <c r="E176" i="9"/>
  <c r="G15" i="10" s="1"/>
  <c r="E177" i="9"/>
  <c r="F178" i="9"/>
  <c r="H7" i="10" s="1"/>
  <c r="F175" i="9"/>
  <c r="H17" i="10" s="1"/>
  <c r="F179" i="9"/>
  <c r="F176" i="9"/>
  <c r="H15" i="10" s="1"/>
  <c r="F177" i="9"/>
  <c r="D187" i="9"/>
  <c r="D174" i="9"/>
  <c r="G174" i="9"/>
  <c r="H174" i="9"/>
  <c r="H130" i="7"/>
  <c r="H131" i="7" s="1"/>
  <c r="H97" i="7"/>
  <c r="G97" i="7"/>
  <c r="F27" i="7"/>
  <c r="H49" i="7"/>
  <c r="H100" i="7" s="1"/>
  <c r="D49" i="7"/>
  <c r="D100" i="7" s="1"/>
  <c r="H73" i="7"/>
  <c r="G73" i="7"/>
  <c r="F73" i="7"/>
  <c r="E73" i="7"/>
  <c r="D73" i="7"/>
  <c r="F49" i="7"/>
  <c r="G49" i="7"/>
  <c r="G100" i="7" s="1"/>
  <c r="E49" i="7"/>
  <c r="H27" i="7"/>
  <c r="H99" i="7" s="1"/>
  <c r="G27" i="7"/>
  <c r="G99" i="7" s="1"/>
  <c r="D99" i="7"/>
  <c r="D135" i="7"/>
  <c r="D126" i="7"/>
  <c r="D129" i="7" s="1"/>
  <c r="D110" i="7"/>
  <c r="D117" i="7" s="1"/>
  <c r="F126" i="7"/>
  <c r="F129" i="7" s="1"/>
  <c r="E126" i="7"/>
  <c r="E129" i="7" s="1"/>
  <c r="F110" i="7"/>
  <c r="F117" i="7" s="1"/>
  <c r="E110" i="7"/>
  <c r="E117" i="7" s="1"/>
  <c r="E79" i="7"/>
  <c r="E75" i="7" s="1"/>
  <c r="E99" i="7" s="1"/>
  <c r="F79" i="7"/>
  <c r="F75" i="7" s="1"/>
  <c r="F99" i="7" s="1"/>
  <c r="E85" i="7"/>
  <c r="F85" i="7"/>
  <c r="F97" i="7" l="1"/>
  <c r="D50" i="7"/>
  <c r="D74" i="7" s="1"/>
  <c r="D98" i="7" s="1"/>
  <c r="C175" i="9"/>
  <c r="E17" i="10" s="1"/>
  <c r="C176" i="9"/>
  <c r="E15" i="10" s="1"/>
  <c r="E187" i="9"/>
  <c r="F5" i="10"/>
  <c r="C179" i="9"/>
  <c r="C177" i="9"/>
  <c r="H179" i="9"/>
  <c r="H178" i="9"/>
  <c r="J7" i="10" s="1"/>
  <c r="H176" i="9"/>
  <c r="J15" i="10" s="1"/>
  <c r="H175" i="9"/>
  <c r="J17" i="10" s="1"/>
  <c r="H177" i="9"/>
  <c r="D179" i="9"/>
  <c r="D178" i="9"/>
  <c r="D176" i="9"/>
  <c r="F15" i="10" s="1"/>
  <c r="D175" i="9"/>
  <c r="F17" i="10" s="1"/>
  <c r="D177" i="9"/>
  <c r="G178" i="9"/>
  <c r="I7" i="10" s="1"/>
  <c r="G179" i="9"/>
  <c r="G175" i="9"/>
  <c r="I17" i="10" s="1"/>
  <c r="G176" i="9"/>
  <c r="I15" i="10" s="1"/>
  <c r="G177" i="9"/>
  <c r="E100" i="7"/>
  <c r="E97" i="7"/>
  <c r="D130" i="7"/>
  <c r="D131" i="7" s="1"/>
  <c r="F100" i="7"/>
  <c r="F50" i="7"/>
  <c r="F74" i="7" s="1"/>
  <c r="E50" i="7"/>
  <c r="E74" i="7" s="1"/>
  <c r="E98" i="7" s="1"/>
  <c r="H50" i="7"/>
  <c r="H74" i="7" s="1"/>
  <c r="H98" i="7" s="1"/>
  <c r="G50" i="7"/>
  <c r="G74" i="7" s="1"/>
  <c r="G98" i="7" s="1"/>
  <c r="E130" i="7"/>
  <c r="E131" i="7" s="1"/>
  <c r="F130" i="7"/>
  <c r="F131" i="7" s="1"/>
  <c r="D4" i="7"/>
  <c r="E4" i="7" s="1"/>
  <c r="F4" i="7" s="1"/>
  <c r="G4" i="7" s="1"/>
  <c r="H4" i="7" s="1"/>
  <c r="F98" i="7" l="1"/>
  <c r="F187" i="9"/>
  <c r="G5" i="10"/>
  <c r="D182" i="9"/>
  <c r="F8" i="10" s="1"/>
  <c r="F7" i="10"/>
  <c r="E5" i="8"/>
  <c r="C145" i="7"/>
  <c r="C136" i="7"/>
  <c r="D186" i="9" l="1"/>
  <c r="F13" i="10" s="1"/>
  <c r="D184" i="9"/>
  <c r="F11" i="10" s="1"/>
  <c r="E182" i="9"/>
  <c r="G8" i="10" s="1"/>
  <c r="G187" i="9"/>
  <c r="H5" i="10"/>
  <c r="E186" i="9"/>
  <c r="G13" i="10" s="1"/>
  <c r="E184" i="9"/>
  <c r="G11" i="10" s="1"/>
  <c r="F2" i="8"/>
  <c r="E2" i="8"/>
  <c r="H208" i="7"/>
  <c r="G208" i="7"/>
  <c r="F208" i="7"/>
  <c r="E208" i="7"/>
  <c r="D208" i="7"/>
  <c r="C208" i="7"/>
  <c r="H206" i="7"/>
  <c r="G206" i="7"/>
  <c r="F206" i="7"/>
  <c r="E206" i="7"/>
  <c r="D206" i="7"/>
  <c r="C206" i="7"/>
  <c r="H204" i="7"/>
  <c r="G204" i="7"/>
  <c r="F204" i="7"/>
  <c r="E204" i="7"/>
  <c r="D204" i="7"/>
  <c r="C204" i="7"/>
  <c r="H195" i="7"/>
  <c r="G195" i="7"/>
  <c r="F195" i="7"/>
  <c r="E195" i="7"/>
  <c r="D195" i="7"/>
  <c r="C195" i="7"/>
  <c r="H194" i="7"/>
  <c r="G194" i="7"/>
  <c r="F194" i="7"/>
  <c r="E194" i="7"/>
  <c r="D194" i="7"/>
  <c r="C194" i="7"/>
  <c r="H192" i="7"/>
  <c r="G192" i="7"/>
  <c r="F192" i="7"/>
  <c r="E192" i="7"/>
  <c r="D192" i="7"/>
  <c r="C192" i="7"/>
  <c r="C187" i="7"/>
  <c r="D187" i="7" s="1"/>
  <c r="H180" i="7"/>
  <c r="G180" i="7"/>
  <c r="F180" i="7"/>
  <c r="E180" i="7"/>
  <c r="D180" i="7"/>
  <c r="C180" i="7"/>
  <c r="H163" i="7"/>
  <c r="G163" i="7"/>
  <c r="F163" i="7"/>
  <c r="E163" i="7"/>
  <c r="D163" i="7"/>
  <c r="C163" i="7"/>
  <c r="H157" i="7"/>
  <c r="G157" i="7"/>
  <c r="F157" i="7"/>
  <c r="E157" i="7"/>
  <c r="D157" i="7"/>
  <c r="C157" i="7"/>
  <c r="H144" i="7"/>
  <c r="H183" i="7" s="1"/>
  <c r="G144" i="7"/>
  <c r="F144" i="7"/>
  <c r="E144" i="7"/>
  <c r="D144" i="7"/>
  <c r="C144" i="7"/>
  <c r="H140" i="7"/>
  <c r="G140" i="7"/>
  <c r="F140" i="7"/>
  <c r="E140" i="7"/>
  <c r="D140" i="7"/>
  <c r="D134" i="7" s="1"/>
  <c r="C140" i="7"/>
  <c r="H135" i="7"/>
  <c r="G135" i="7"/>
  <c r="F135" i="7"/>
  <c r="E135" i="7"/>
  <c r="C135" i="7"/>
  <c r="C126" i="7"/>
  <c r="C129" i="7" s="1"/>
  <c r="C110" i="7"/>
  <c r="C117" i="7" s="1"/>
  <c r="C85" i="7"/>
  <c r="C79" i="7"/>
  <c r="C75" i="7" s="1"/>
  <c r="E190" i="7"/>
  <c r="C60" i="7"/>
  <c r="C51" i="7"/>
  <c r="C42" i="7"/>
  <c r="H201" i="7"/>
  <c r="G201" i="7"/>
  <c r="F201" i="7"/>
  <c r="C37" i="7"/>
  <c r="C28" i="7"/>
  <c r="C14" i="7"/>
  <c r="C10" i="7"/>
  <c r="C97" i="7" l="1"/>
  <c r="E156" i="7"/>
  <c r="E171" i="7" s="1"/>
  <c r="G156" i="7"/>
  <c r="G171" i="7" s="1"/>
  <c r="F182" i="9"/>
  <c r="H8" i="10" s="1"/>
  <c r="H187" i="9"/>
  <c r="J5" i="10" s="1"/>
  <c r="I5" i="10"/>
  <c r="F186" i="9"/>
  <c r="H13" i="10" s="1"/>
  <c r="E187" i="7"/>
  <c r="F5" i="8"/>
  <c r="D156" i="7"/>
  <c r="D171" i="7" s="1"/>
  <c r="G209" i="7"/>
  <c r="G196" i="7" s="1"/>
  <c r="I23" i="8" s="1"/>
  <c r="G210" i="7"/>
  <c r="F210" i="7"/>
  <c r="G183" i="7"/>
  <c r="G185" i="7" s="1"/>
  <c r="D183" i="7"/>
  <c r="D185" i="7" s="1"/>
  <c r="C183" i="7"/>
  <c r="C185" i="7" s="1"/>
  <c r="E183" i="7"/>
  <c r="E185" i="7" s="1"/>
  <c r="F183" i="7"/>
  <c r="F185" i="7" s="1"/>
  <c r="H181" i="7"/>
  <c r="H207" i="7"/>
  <c r="H134" i="7"/>
  <c r="H191" i="7" s="1"/>
  <c r="G207" i="7"/>
  <c r="H209" i="7"/>
  <c r="H196" i="7" s="1"/>
  <c r="J23" i="8" s="1"/>
  <c r="E210" i="7"/>
  <c r="C130" i="7"/>
  <c r="C131" i="7" s="1"/>
  <c r="D201" i="7"/>
  <c r="D189" i="7" s="1"/>
  <c r="F21" i="8" s="1"/>
  <c r="E202" i="7"/>
  <c r="E203" i="7" s="1"/>
  <c r="G190" i="7"/>
  <c r="E134" i="7"/>
  <c r="E191" i="7" s="1"/>
  <c r="G134" i="7"/>
  <c r="G191" i="7" s="1"/>
  <c r="F156" i="7"/>
  <c r="F171" i="7" s="1"/>
  <c r="H189" i="7"/>
  <c r="J21" i="8" s="1"/>
  <c r="E207" i="7"/>
  <c r="E209" i="7"/>
  <c r="E196" i="7" s="1"/>
  <c r="G23" i="8" s="1"/>
  <c r="F202" i="7"/>
  <c r="F188" i="7" s="1"/>
  <c r="H190" i="7"/>
  <c r="F209" i="7"/>
  <c r="F196" i="7" s="1"/>
  <c r="H23" i="8" s="1"/>
  <c r="H202" i="7"/>
  <c r="H188" i="7" s="1"/>
  <c r="E201" i="7"/>
  <c r="E181" i="7" s="1"/>
  <c r="G202" i="7"/>
  <c r="G203" i="7" s="1"/>
  <c r="H185" i="7"/>
  <c r="D207" i="7"/>
  <c r="D190" i="7"/>
  <c r="D210" i="7"/>
  <c r="D209" i="7"/>
  <c r="D196" i="7" s="1"/>
  <c r="F23" i="8" s="1"/>
  <c r="D202" i="7"/>
  <c r="D188" i="7" s="1"/>
  <c r="C201" i="7"/>
  <c r="C193" i="7" s="1"/>
  <c r="E19" i="8" s="1"/>
  <c r="C156" i="7"/>
  <c r="C134" i="7"/>
  <c r="H156" i="7"/>
  <c r="H171" i="7" s="1"/>
  <c r="F134" i="7"/>
  <c r="F154" i="7" s="1"/>
  <c r="C207" i="7"/>
  <c r="C73" i="7"/>
  <c r="C190" i="7" s="1"/>
  <c r="C49" i="7"/>
  <c r="C100" i="7" s="1"/>
  <c r="C27" i="7"/>
  <c r="C99" i="7" s="1"/>
  <c r="C210" i="7"/>
  <c r="C209" i="7"/>
  <c r="C196" i="7" s="1"/>
  <c r="E23" i="8" s="1"/>
  <c r="C202" i="7"/>
  <c r="C203" i="7" s="1"/>
  <c r="G2" i="8"/>
  <c r="H2" i="8"/>
  <c r="F193" i="7"/>
  <c r="H19" i="8" s="1"/>
  <c r="F189" i="7"/>
  <c r="H21" i="8" s="1"/>
  <c r="F181" i="7"/>
  <c r="G189" i="7"/>
  <c r="I21" i="8" s="1"/>
  <c r="G181" i="7"/>
  <c r="G193" i="7"/>
  <c r="I19" i="8" s="1"/>
  <c r="H210" i="7"/>
  <c r="F207" i="7"/>
  <c r="G154" i="7"/>
  <c r="H193" i="7"/>
  <c r="J19" i="8" s="1"/>
  <c r="F190" i="7"/>
  <c r="F184" i="9" l="1"/>
  <c r="H11" i="10" s="1"/>
  <c r="G182" i="9"/>
  <c r="I8" i="10" s="1"/>
  <c r="G186" i="9"/>
  <c r="I13" i="10" s="1"/>
  <c r="F187" i="7"/>
  <c r="G5" i="8"/>
  <c r="C182" i="7"/>
  <c r="C171" i="7"/>
  <c r="G211" i="7"/>
  <c r="F203" i="7"/>
  <c r="G188" i="7"/>
  <c r="F211" i="7"/>
  <c r="H154" i="7"/>
  <c r="E154" i="7"/>
  <c r="H203" i="7"/>
  <c r="C181" i="7"/>
  <c r="E188" i="7"/>
  <c r="E193" i="7"/>
  <c r="G19" i="8" s="1"/>
  <c r="F191" i="7"/>
  <c r="F174" i="7"/>
  <c r="E189" i="7"/>
  <c r="G21" i="8" s="1"/>
  <c r="H211" i="7"/>
  <c r="C189" i="7"/>
  <c r="E21" i="8" s="1"/>
  <c r="E211" i="7"/>
  <c r="D181" i="7"/>
  <c r="D193" i="7"/>
  <c r="F19" i="8" s="1"/>
  <c r="G174" i="7"/>
  <c r="I4" i="8"/>
  <c r="H4" i="8"/>
  <c r="D191" i="7"/>
  <c r="D154" i="7"/>
  <c r="D211" i="7"/>
  <c r="D203" i="7"/>
  <c r="D174" i="7"/>
  <c r="D176" i="7" s="1"/>
  <c r="F15" i="8" s="1"/>
  <c r="C191" i="7"/>
  <c r="C154" i="7"/>
  <c r="C188" i="7"/>
  <c r="C50" i="7"/>
  <c r="C74" i="7" s="1"/>
  <c r="C98" i="7" s="1"/>
  <c r="C174" i="7" s="1"/>
  <c r="C211" i="7"/>
  <c r="J2" i="8"/>
  <c r="I2" i="8"/>
  <c r="H182" i="9" l="1"/>
  <c r="J8" i="10" s="1"/>
  <c r="G184" i="9"/>
  <c r="I11" i="10" s="1"/>
  <c r="H186" i="9"/>
  <c r="J13" i="10" s="1"/>
  <c r="G187" i="7"/>
  <c r="H5" i="8"/>
  <c r="F175" i="7"/>
  <c r="H17" i="8" s="1"/>
  <c r="F177" i="7"/>
  <c r="F176" i="7"/>
  <c r="H15" i="8" s="1"/>
  <c r="G179" i="7"/>
  <c r="G177" i="7"/>
  <c r="G175" i="7"/>
  <c r="I17" i="8" s="1"/>
  <c r="G176" i="7"/>
  <c r="I15" i="8" s="1"/>
  <c r="G178" i="7"/>
  <c r="I7" i="8" s="1"/>
  <c r="F178" i="7"/>
  <c r="H7" i="8" s="1"/>
  <c r="F179" i="7"/>
  <c r="C186" i="7"/>
  <c r="E13" i="8" s="1"/>
  <c r="C184" i="7"/>
  <c r="E11" i="8" s="1"/>
  <c r="E8" i="8"/>
  <c r="D177" i="7"/>
  <c r="H174" i="7"/>
  <c r="J4" i="8"/>
  <c r="E174" i="7"/>
  <c r="G4" i="8"/>
  <c r="D178" i="7"/>
  <c r="D182" i="7" s="1"/>
  <c r="D175" i="7"/>
  <c r="F17" i="8" s="1"/>
  <c r="F4" i="8"/>
  <c r="C178" i="7"/>
  <c r="E7" i="8" s="1"/>
  <c r="C176" i="7"/>
  <c r="E15" i="8" s="1"/>
  <c r="C177" i="7"/>
  <c r="E4" i="8"/>
  <c r="C179" i="7"/>
  <c r="C175" i="7"/>
  <c r="E17" i="8" s="1"/>
  <c r="D179" i="7"/>
  <c r="H184" i="9" l="1"/>
  <c r="J11" i="10" s="1"/>
  <c r="H187" i="7"/>
  <c r="J5" i="8" s="1"/>
  <c r="I5" i="8"/>
  <c r="H176" i="7"/>
  <c r="J15" i="8" s="1"/>
  <c r="H175" i="7"/>
  <c r="J17" i="8" s="1"/>
  <c r="H177" i="7"/>
  <c r="F7" i="8"/>
  <c r="E176" i="7"/>
  <c r="G15" i="8" s="1"/>
  <c r="E178" i="7"/>
  <c r="E182" i="7" s="1"/>
  <c r="F182" i="7" s="1"/>
  <c r="G182" i="7" s="1"/>
  <c r="E175" i="7"/>
  <c r="G17" i="8" s="1"/>
  <c r="E177" i="7"/>
  <c r="E179" i="7"/>
  <c r="H178" i="7"/>
  <c r="J7" i="8" s="1"/>
  <c r="H179" i="7"/>
  <c r="H182" i="7" l="1"/>
  <c r="F8" i="8"/>
  <c r="D186" i="7"/>
  <c r="F13" i="8" s="1"/>
  <c r="D184" i="7"/>
  <c r="F11" i="8" s="1"/>
  <c r="G7" i="8"/>
  <c r="E184" i="7" l="1"/>
  <c r="G11" i="8" s="1"/>
  <c r="E186" i="7"/>
  <c r="G13" i="8" s="1"/>
  <c r="G8" i="8"/>
  <c r="G186" i="7" l="1"/>
  <c r="I13" i="8" s="1"/>
  <c r="F186" i="7"/>
  <c r="H13" i="8" s="1"/>
  <c r="H8" i="8"/>
  <c r="F184" i="7"/>
  <c r="H11" i="8" s="1"/>
  <c r="H186" i="7" l="1"/>
  <c r="J13" i="8" s="1"/>
  <c r="I8" i="8"/>
  <c r="G184" i="7"/>
  <c r="I11" i="8" s="1"/>
  <c r="J8" i="8" l="1"/>
  <c r="H184" i="7"/>
  <c r="J11" i="8" s="1"/>
</calcChain>
</file>

<file path=xl/comments1.xml><?xml version="1.0" encoding="utf-8"?>
<comments xmlns="http://schemas.openxmlformats.org/spreadsheetml/2006/main">
  <authors>
    <author xml:space="preserve"> Alex Maissen</author>
    <author>Alex Maissen</author>
  </authors>
  <commentList>
    <comment ref="B53" authorId="0" shapeId="0">
      <text>
        <r>
          <rPr>
            <b/>
            <sz val="9"/>
            <color indexed="81"/>
            <rFont val="Segoe UI"/>
            <family val="2"/>
          </rPr>
          <t xml:space="preserve"> AFIN SZ:</t>
        </r>
        <r>
          <rPr>
            <sz val="9"/>
            <color indexed="81"/>
            <rFont val="Segoe UI"/>
            <family val="2"/>
          </rPr>
          <t xml:space="preserve">
Passivzinsen der Sachgruppen 201 und 206 (kurzfristige und langfristige Finanzverbindlichkeiten)</t>
        </r>
      </text>
    </comment>
    <comment ref="B54" authorId="0" shapeId="0">
      <text>
        <r>
          <rPr>
            <b/>
            <sz val="9"/>
            <color indexed="81"/>
            <rFont val="Segoe UI"/>
            <family val="2"/>
          </rPr>
          <t xml:space="preserve">AFIN SZ:
</t>
        </r>
        <r>
          <rPr>
            <sz val="9"/>
            <color indexed="81"/>
            <rFont val="Segoe UI"/>
            <family val="2"/>
          </rPr>
          <t>unzulässige Kontennumer (gem. Kontenrahmen SZ)</t>
        </r>
      </text>
    </comment>
    <comment ref="C169" authorId="1" shapeId="0">
      <text>
        <r>
          <rPr>
            <b/>
            <sz val="9"/>
            <color indexed="81"/>
            <rFont val="Segoe UI"/>
            <family val="2"/>
          </rPr>
          <t>AFIN:</t>
        </r>
        <r>
          <rPr>
            <sz val="9"/>
            <color indexed="81"/>
            <rFont val="Segoe UI"/>
            <family val="2"/>
          </rPr>
          <t xml:space="preserve">
manuell erfassen</t>
        </r>
      </text>
    </comment>
    <comment ref="D182" authorId="1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  <comment ref="E182" authorId="1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  <comment ref="F182" authorId="1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  <comment ref="G182" authorId="1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  <comment ref="H182" authorId="1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  <comment ref="D187" authorId="1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  <comment ref="E187" authorId="1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  <comment ref="F187" authorId="1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  <comment ref="G187" authorId="1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  <comment ref="H187" authorId="1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</commentList>
</comments>
</file>

<file path=xl/comments2.xml><?xml version="1.0" encoding="utf-8"?>
<comments xmlns="http://schemas.openxmlformats.org/spreadsheetml/2006/main">
  <authors>
    <author>Alex Maissen</author>
  </authors>
  <commentList>
    <comment ref="D182" authorId="0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  <comment ref="E182" authorId="0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  <comment ref="F182" authorId="0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  <comment ref="G182" authorId="0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  <comment ref="H182" authorId="0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  <comment ref="D187" authorId="0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  <comment ref="E187" authorId="0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  <comment ref="F187" authorId="0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  <comment ref="G187" authorId="0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  <comment ref="H187" authorId="0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Formel für VA/FIPLAN angepasst</t>
        </r>
      </text>
    </comment>
  </commentList>
</comments>
</file>

<file path=xl/sharedStrings.xml><?xml version="1.0" encoding="utf-8"?>
<sst xmlns="http://schemas.openxmlformats.org/spreadsheetml/2006/main" count="660" uniqueCount="306">
  <si>
    <t>Rechnung</t>
  </si>
  <si>
    <t>HRM 2</t>
  </si>
  <si>
    <t>ERFOLGSRECHNUNG</t>
  </si>
  <si>
    <t>Personalaufwand</t>
  </si>
  <si>
    <t>Sach- und übriger Betriebsaufwand</t>
  </si>
  <si>
    <t>davon 314</t>
  </si>
  <si>
    <t>baulicher und betrieblicher Unterhalt</t>
  </si>
  <si>
    <t>davon 3180</t>
  </si>
  <si>
    <t>Wertberichtigungen auf Forderungen</t>
  </si>
  <si>
    <t>Abschreibungen VV</t>
  </si>
  <si>
    <t>Abschreibungen Sachanlagen VV</t>
  </si>
  <si>
    <t>Abschreibungen Immaterielle Anlagen VV</t>
  </si>
  <si>
    <t>Abtragung Bilanzfehlbetrag</t>
  </si>
  <si>
    <t>Einlagen in Fonds und Spezialfinanzierungen</t>
  </si>
  <si>
    <t>Transferaufwand</t>
  </si>
  <si>
    <t>davon 3634</t>
  </si>
  <si>
    <t>Beiträge an öffentliche Unternehmungen</t>
  </si>
  <si>
    <t>davon 3635</t>
  </si>
  <si>
    <t>Beiträge an private Unternehmungen</t>
  </si>
  <si>
    <t>Wertberichtigungen Darlehen VV</t>
  </si>
  <si>
    <t>Wertberichtigungen Beteiligungen VV</t>
  </si>
  <si>
    <t>Abschreibungen Investitionsbeiträge</t>
  </si>
  <si>
    <t>Durchlaufende Beiträge</t>
  </si>
  <si>
    <t>davon 3704</t>
  </si>
  <si>
    <t>Durchlaufende Beiträge an öffentliche Unternehmungen</t>
  </si>
  <si>
    <t>davon 3705</t>
  </si>
  <si>
    <t>Durchlaufende Beiträge an private Unternehmungen</t>
  </si>
  <si>
    <t>Interne Verrechungen</t>
  </si>
  <si>
    <t/>
  </si>
  <si>
    <t>Fiskalertrag</t>
  </si>
  <si>
    <t>Direkte Steuern natürliche Personen</t>
  </si>
  <si>
    <t>Direkte Steuern juristische Personen</t>
  </si>
  <si>
    <t>402 + 403</t>
  </si>
  <si>
    <t>Übrige direkte Steuer; Besitz- und Aufwandsteuern</t>
  </si>
  <si>
    <t>Grundsteuern</t>
  </si>
  <si>
    <t>Vermögensgewinnsteuern</t>
  </si>
  <si>
    <t>Vermögensverkehrssteuern</t>
  </si>
  <si>
    <t>Regalien und Konzessionen</t>
  </si>
  <si>
    <t>Entgelte</t>
  </si>
  <si>
    <t>Verschiedene Erträge</t>
  </si>
  <si>
    <t>Aktivierung Eigenleistung</t>
  </si>
  <si>
    <t>Bestandesveränderungen</t>
  </si>
  <si>
    <t>Übriger Ertrag</t>
  </si>
  <si>
    <t>Entnahmen aus Fonds und Spezialfinanzierungen im Eigenkapital</t>
  </si>
  <si>
    <t>Transferertrag</t>
  </si>
  <si>
    <t>davon 466</t>
  </si>
  <si>
    <t>Auflösung passivierter Investitionsbeiträge</t>
  </si>
  <si>
    <t>Interne Verrechnungen</t>
  </si>
  <si>
    <t>Ergebnis aus betrieblicher Tätigkeit</t>
  </si>
  <si>
    <t>Finanzaufwand</t>
  </si>
  <si>
    <t>Zinsaufwand</t>
  </si>
  <si>
    <t>Verzinsung langfristige Finanzverbindlichkeiten</t>
  </si>
  <si>
    <t>Realisierte Kursverluste</t>
  </si>
  <si>
    <t>Kapitalbeschaffungs- und Verwaltungskosten</t>
  </si>
  <si>
    <t>Liegenschaftenaufwand FV</t>
  </si>
  <si>
    <t>Wertberichtigungen Anlagen FV</t>
  </si>
  <si>
    <t>Verschiedener Finanzaufwand</t>
  </si>
  <si>
    <t>Finanzertrag</t>
  </si>
  <si>
    <t>Zinsertrag</t>
  </si>
  <si>
    <t>Realisierte Gewinne FV</t>
  </si>
  <si>
    <t>Beteiligungsertrag FV</t>
  </si>
  <si>
    <t>Dividenden auf Beteiligungen FV</t>
  </si>
  <si>
    <t>Liegenschaftenertrag FV</t>
  </si>
  <si>
    <t>Finanzertrag aus Darlehen und Beteiligungen VV</t>
  </si>
  <si>
    <t>Finanzertrag von öffentlichen Unternehmungen</t>
  </si>
  <si>
    <t>Liegenschaftenertrag VV</t>
  </si>
  <si>
    <t>Erträge von gemieteten Liegenschaften</t>
  </si>
  <si>
    <t>übriger Finanzertrag</t>
  </si>
  <si>
    <t>davon 4490</t>
  </si>
  <si>
    <t>Aufwertungen Verwaltungsvermögen</t>
  </si>
  <si>
    <t>Ergebnis aus Finanzierung</t>
  </si>
  <si>
    <t>Operatives Ergebnis</t>
  </si>
  <si>
    <t>Ausserordentlicher Aufwand</t>
  </si>
  <si>
    <t>a.o. Personalaufwand</t>
  </si>
  <si>
    <t>a.o. Sach- und Betriebsaufwand</t>
  </si>
  <si>
    <t>Zusätzliche Abschreibungen Sachanlagen und immat. Anlagen VV</t>
  </si>
  <si>
    <t xml:space="preserve">a.o. Finanzaufwand </t>
  </si>
  <si>
    <t>a.o. Finanzaufwand (Geldwirksam)</t>
  </si>
  <si>
    <t>a.o. Finanzaufwand (Wertberichtigungen)</t>
  </si>
  <si>
    <t>a.o.Transferaufwand (Geldwirksam)</t>
  </si>
  <si>
    <t>Zusätzlich Abschreibungen Darlehen, Beteiligungen, Invest.-Beiträge VV</t>
  </si>
  <si>
    <t>Einlagen in das Eigenkapital</t>
  </si>
  <si>
    <t>Ausserordentlicher Ertrag</t>
  </si>
  <si>
    <t>4800 + 4801</t>
  </si>
  <si>
    <t>a.o. Direkte Steuern natürliche und juristische Personen</t>
  </si>
  <si>
    <t>4802 + 4803</t>
  </si>
  <si>
    <t>a.o. übrige direkte Steuern; a.o. Besitz- und Aufwandsteuern</t>
  </si>
  <si>
    <t>a.o. Regalien, Konzessionen</t>
  </si>
  <si>
    <t>a.o. Entgelte</t>
  </si>
  <si>
    <t>a.o. verschiedene Erträge</t>
  </si>
  <si>
    <t>a.o. Finanzerträge</t>
  </si>
  <si>
    <t>a.o. Entnahmen aus Fonds und Spezialfinanzierungen</t>
  </si>
  <si>
    <t>a.o. Transfererträge</t>
  </si>
  <si>
    <t>Zusätzliche Auflösung passivierter Investitionsbeiträge</t>
  </si>
  <si>
    <t>Entnahmen aus dem Eigenkapital</t>
  </si>
  <si>
    <t>davon 4895</t>
  </si>
  <si>
    <t>Entnahmen aus Aufwertungsreserven</t>
  </si>
  <si>
    <t>Ausserordentliches Ergebnis</t>
  </si>
  <si>
    <t>Gesamtergebnis Erfolgsrechung</t>
  </si>
  <si>
    <t>Aufwand</t>
  </si>
  <si>
    <t>Ertrag</t>
  </si>
  <si>
    <t>INVESTITIONSRECHNUNG</t>
  </si>
  <si>
    <t>Sachanlagen</t>
  </si>
  <si>
    <t>Investitionen auf Rechnung Dritter</t>
  </si>
  <si>
    <t>Immaterielle Anlagen</t>
  </si>
  <si>
    <t>Darlehen</t>
  </si>
  <si>
    <t>Beteiligungen und Grundkapitalien</t>
  </si>
  <si>
    <t>Eigene Investitionsbeiträge</t>
  </si>
  <si>
    <t>Durchlaufende Investitionsbeiträge</t>
  </si>
  <si>
    <t>Ausserordentliche Investitionen</t>
  </si>
  <si>
    <t>a.o. Investitionen für Sachanlagen</t>
  </si>
  <si>
    <t>a.o. Investitionen für immaterielle Anlagen</t>
  </si>
  <si>
    <t>a.o. Investitionen für Darlehen</t>
  </si>
  <si>
    <t>a.o. Investitionen für Beteiligungen und Grundkapitalien</t>
  </si>
  <si>
    <t>a.o. eigene Investitionsbeiträge</t>
  </si>
  <si>
    <t>Übrige a.o. Investitionen</t>
  </si>
  <si>
    <t>Investitionsausgaben gesamt</t>
  </si>
  <si>
    <t>Übertragung von Sachanlagen in das FV</t>
  </si>
  <si>
    <t>Rückerstattungen Dritter für Investitionen</t>
  </si>
  <si>
    <t>Abgang immaterielle Anlagen</t>
  </si>
  <si>
    <t>Investitionsbeiträge für eigene Rechnung</t>
  </si>
  <si>
    <t>Rückzahlung von Darlehen</t>
  </si>
  <si>
    <t>Übertragung von Beteiligungen</t>
  </si>
  <si>
    <t>Rückzahlung eigener Investitionsbeiträge</t>
  </si>
  <si>
    <t>Ausserordentliche Investitionseinnahmen</t>
  </si>
  <si>
    <t>680 + 682 + 689</t>
  </si>
  <si>
    <t>a.o. Investitionseinnahmen für Sachanlagen, immaterielle Anlagen und übrige Anlagen</t>
  </si>
  <si>
    <t>683 bis 686</t>
  </si>
  <si>
    <t>a.o. Investitionsbeiträge für eigene Rechnung; Rückzahlungen von Darlehen; Übertragung von Beteiligungen; Rückzahlung von eigenen Beiträgen</t>
  </si>
  <si>
    <t>Investitionseinnahmen gesamt</t>
  </si>
  <si>
    <t>HRM2-Tabelle 18.19</t>
  </si>
  <si>
    <t>Nettoinvestition</t>
  </si>
  <si>
    <t>Nettoinv. II</t>
  </si>
  <si>
    <t>Nettoinvestition ohne Darlehen und Beteiligungen</t>
  </si>
  <si>
    <t>BILANZ</t>
  </si>
  <si>
    <t>Finanzvermögen</t>
  </si>
  <si>
    <t>10 kf. FV</t>
  </si>
  <si>
    <t>Umlaufvermögen (kurzfristiges Finanzvermögen)</t>
  </si>
  <si>
    <t>100+101</t>
  </si>
  <si>
    <t>Flüssige Mittel, Forderungen</t>
  </si>
  <si>
    <t>Kurzfr. Finanzanlagen</t>
  </si>
  <si>
    <t>Aktive Rechnungsabgrenzungen (Transit. Aktiven)</t>
  </si>
  <si>
    <t>Vorräte und angefangene Arbeiten</t>
  </si>
  <si>
    <t>10 lf. FV</t>
  </si>
  <si>
    <t>Anlagevermögen FV (langfristiges Finanzvermögen)</t>
  </si>
  <si>
    <t>Langfristige Finanzanlagen FV</t>
  </si>
  <si>
    <t>Sachanlagen FV</t>
  </si>
  <si>
    <t>Forderungen gegenüber Spezialfinanzierungen und Fonds im FK</t>
  </si>
  <si>
    <t>Verwaltungsvermögen</t>
  </si>
  <si>
    <t>140+142</t>
  </si>
  <si>
    <t>Sachanlagen, Immaterielle Anlagen</t>
  </si>
  <si>
    <t>Beteiligungen / Grundkapitalien</t>
  </si>
  <si>
    <t>Investitionsbeiträge</t>
  </si>
  <si>
    <t>1480+1482</t>
  </si>
  <si>
    <t>Kum. zusätzliche Abschreibungen Sachanlagen, Immaterielle Anlagen (negative Vorzeichen)</t>
  </si>
  <si>
    <t>Kum. zusätzliche Abschreibungen Darlehen</t>
  </si>
  <si>
    <t>Kum. zusätzliche Abschreibungen Beteiligungen</t>
  </si>
  <si>
    <t>Kum. zusätzliche Abschreibungen Investitionsbeiträge</t>
  </si>
  <si>
    <t>Nicht zugeteilte kum. zusätzliche Abschreibungen</t>
  </si>
  <si>
    <t>Aktiven</t>
  </si>
  <si>
    <t>Fremdkapital</t>
  </si>
  <si>
    <t>20 kf. FK</t>
  </si>
  <si>
    <t>Kurzfristiges Fremdkapital</t>
  </si>
  <si>
    <t>Laufende Verbindlichkeiten</t>
  </si>
  <si>
    <t>Kurzfristige Finanzverbindlichkeiten</t>
  </si>
  <si>
    <t>davon 2016</t>
  </si>
  <si>
    <t>derivative Finanzinstrumente</t>
  </si>
  <si>
    <t>Passive Rechnungsabgrenzungen (Transit. Passiven)</t>
  </si>
  <si>
    <t>Kurzfristige Rückstellungen</t>
  </si>
  <si>
    <t>20 lf. FK</t>
  </si>
  <si>
    <t>Langfristiges Fremdkapital</t>
  </si>
  <si>
    <t>Langfristige Finanzverbindlichkeiten</t>
  </si>
  <si>
    <t>davon 2066</t>
  </si>
  <si>
    <t>Langfristige derivative Finanzinstrumente</t>
  </si>
  <si>
    <t>davon 2068</t>
  </si>
  <si>
    <t>passivierte Investitionsbeiträge</t>
  </si>
  <si>
    <t>Langfristige Rückstellungen</t>
  </si>
  <si>
    <t>Verbindlichkeiten gegenüber Spezialfinanzierungen und Fonds im FK</t>
  </si>
  <si>
    <t>Eigenkapital</t>
  </si>
  <si>
    <t>davon 299</t>
  </si>
  <si>
    <t>Bilanzüberschuss (- Bilanzfehlbetrag)</t>
  </si>
  <si>
    <t>Passiven</t>
  </si>
  <si>
    <t>KENNZAHLEN</t>
  </si>
  <si>
    <t>HRM2-Tabelle 18.23</t>
  </si>
  <si>
    <t>Selbstfinanzierung</t>
  </si>
  <si>
    <t>HRM2-Tabelle 18.8</t>
  </si>
  <si>
    <t>Selbstfinanzierungsanteil</t>
  </si>
  <si>
    <t>HRM2-Tabelle 18.2</t>
  </si>
  <si>
    <t>Selbstfinanzierungsgrad inkl. Darlehen und Beteiligungen der Investitionsrechnung</t>
  </si>
  <si>
    <t>Selbstfinanzierungsgrad ohne Darlehen und Beteiligungen der Investitionsrechnung</t>
  </si>
  <si>
    <t>Nettoinvestition - Selbstfinanzierung</t>
  </si>
  <si>
    <t>Finanzierungsergebnis inkl. Darlehen und Beteiligungen der Investitionsrechnung</t>
  </si>
  <si>
    <t>Nettoinvestition ohne Darl./Bet. - Selbstfin.</t>
  </si>
  <si>
    <t>Finanzierungsergebnis ohne Darlehen und Beteiligungen der Investitionsrechnung</t>
  </si>
  <si>
    <t>HRM2-Tabelle 18.10</t>
  </si>
  <si>
    <t>Bruttoschulden</t>
  </si>
  <si>
    <t>HRM2-Tabelle 18.4</t>
  </si>
  <si>
    <t>Bruttoverschuldungsanteil</t>
  </si>
  <si>
    <t>HRM2-Tabelle 18.20</t>
  </si>
  <si>
    <t>Nettoschulden I</t>
  </si>
  <si>
    <t>HRM2-Tabelle 18.21</t>
  </si>
  <si>
    <t>Nettoschulden II</t>
  </si>
  <si>
    <t>HRM2-Tabelle 18.7</t>
  </si>
  <si>
    <t>Nettoschuld I in Fr. je Einwohner</t>
  </si>
  <si>
    <t>Nettoschuld II in Fr. je Einwohner</t>
  </si>
  <si>
    <t>HRM2-Tabelle 18.1</t>
  </si>
  <si>
    <t>Nettoverschuldungsquotient</t>
  </si>
  <si>
    <t>SG 29</t>
  </si>
  <si>
    <t>SG 299  in % Laufender Aufwand</t>
  </si>
  <si>
    <t>Eigenkapitaldeckungsgrad</t>
  </si>
  <si>
    <t>HRM2-Tabelle 18.6</t>
  </si>
  <si>
    <t>Kapitaldienstanteil</t>
  </si>
  <si>
    <t>SG 44 - SG 34</t>
  </si>
  <si>
    <t>Ertrag FV in % SG 10</t>
  </si>
  <si>
    <t>Bruttorendite des Finanzvermögens</t>
  </si>
  <si>
    <t>HRM2-Tabelle 18.22</t>
  </si>
  <si>
    <t>Nettozinsaufwand</t>
  </si>
  <si>
    <t>HRM2-Tabelle 18.3</t>
  </si>
  <si>
    <t>Zinsbelastungsanteil</t>
  </si>
  <si>
    <t>HRM2-Tabelle 18.9</t>
  </si>
  <si>
    <t>Bruttoinvestitionen</t>
  </si>
  <si>
    <t>HRM2-Tabelle 18.13</t>
  </si>
  <si>
    <t>Investitionseinnahmen</t>
  </si>
  <si>
    <t>HRM2-Tabelle 18.5</t>
  </si>
  <si>
    <t>Investitionsanteil</t>
  </si>
  <si>
    <t>STATISTIK</t>
  </si>
  <si>
    <t>HRM2-Tabelle 18.24</t>
  </si>
  <si>
    <t xml:space="preserve">Ständige Wohnbevölkerung am Jahresende </t>
  </si>
  <si>
    <t>Hilfsgrössen</t>
  </si>
  <si>
    <t>HRM2-Tabelle 18.18</t>
  </si>
  <si>
    <t>Laufender Ertrag</t>
  </si>
  <si>
    <t>HRM2-Tabelle 18.16</t>
  </si>
  <si>
    <t>Laufender Aufwand</t>
  </si>
  <si>
    <t>Gesamtaufwand</t>
  </si>
  <si>
    <t>HRM2-Tabelle 18.14</t>
  </si>
  <si>
    <t>Kapitaldienst</t>
  </si>
  <si>
    <t>Finanzrechnung</t>
  </si>
  <si>
    <t>HRM2-Tabelle 18.17</t>
  </si>
  <si>
    <t>Laufende Einnahmen</t>
  </si>
  <si>
    <t>HRM2-Tabelle 18.12</t>
  </si>
  <si>
    <t>Gesamteinnahmen</t>
  </si>
  <si>
    <t>HRM2-Tabelle 18.15</t>
  </si>
  <si>
    <t>Laufende Ausgaben</t>
  </si>
  <si>
    <t>HRM2-Tabelle 18.11</t>
  </si>
  <si>
    <t>Gesamtausgaben</t>
  </si>
  <si>
    <t>Ergebnis Finanzrechnung Laufende Zahlungen</t>
  </si>
  <si>
    <t>Ergebnis Finanzrechnung Gesamt</t>
  </si>
  <si>
    <r>
      <t xml:space="preserve">Total Betrieblicher Ertrag </t>
    </r>
    <r>
      <rPr>
        <b/>
        <sz val="10"/>
        <color rgb="FFFF0000"/>
        <rFont val="Arial"/>
        <family val="2"/>
      </rPr>
      <t>(ohne SG 49)</t>
    </r>
  </si>
  <si>
    <r>
      <t>Total Betrieblicher Aufwand</t>
    </r>
    <r>
      <rPr>
        <b/>
        <sz val="10"/>
        <color rgb="FFFF0000"/>
        <rFont val="Arial"/>
        <family val="2"/>
      </rPr>
      <t xml:space="preserve"> (ohne SG 39)</t>
    </r>
  </si>
  <si>
    <t xml:space="preserve">Entwicklung </t>
  </si>
  <si>
    <t>Voranschlag</t>
  </si>
  <si>
    <t>Finanzplan</t>
  </si>
  <si>
    <t>Ertragsüberschuss (-) / Aufwandüberschuss (+)</t>
  </si>
  <si>
    <t>Eigenkapital (+) / Bilanzfehlbetrag (-)</t>
  </si>
  <si>
    <t>Nettoschuld (+) / Nettovermögen (-)</t>
  </si>
  <si>
    <t>Richtwerte</t>
  </si>
  <si>
    <t>Diese Kennzahl hat nur beschränkte Aussagekraft, da es eher auf die Finanzkraft der Einwohner und nicht auf ihre Anzahl ankommt.</t>
  </si>
  <si>
    <t>&lt; 0 CHF
 0 - 1'000 CHF
1'001 - 2'500 CHF
2501 - 5'000 CHF
&gt; 5'000 CHF</t>
  </si>
  <si>
    <t>keine
geringe
mittlere
hohe
sehr hohe
Verschuldung</t>
  </si>
  <si>
    <t>&lt; 100 %
100 - 150 %
&gt; 150 %</t>
  </si>
  <si>
    <t>gut
genügend
schlecht</t>
  </si>
  <si>
    <t>Diese Kennzahl gibt an, welcher Anteil der Fiskalerträge, bzw. wieviel Jahrestranchen erforderlich wären, um die Nettoschulden abzutragen.</t>
  </si>
  <si>
    <t>Selbstfinanzierungsgrad</t>
  </si>
  <si>
    <t>&gt; 100 %
80 - 100 %
50 - 80 %
&lt; 50 %</t>
  </si>
  <si>
    <t>ideal
gut bis vertretbar
problematisch
ungenügend</t>
  </si>
  <si>
    <t>Diese Kennzahl gibt an, welcher Anteil der Nettoinvestitionen aus eigenen Mitteln finanziert werden kann.</t>
  </si>
  <si>
    <t>&gt; 20 %
10 - 20 %
&lt; 10 %</t>
  </si>
  <si>
    <t>gut
mittel
schlecht</t>
  </si>
  <si>
    <t>Diese Kennzahl gibt an, welcher Anteil des Ertrages zur Finanzierung der Investitionen aufgewendet werden kann.</t>
  </si>
  <si>
    <t>0 - 4 %
4 - 9 %
&gt; 9 %</t>
  </si>
  <si>
    <t>Die Kennzahl sagt aus, welcher Anteil des „verfügbaren Einkommens“ durch den Zinsaufwand gebunden ist. Je tiefer der Wert, desto grösser der Handlungsspielraum.</t>
  </si>
  <si>
    <t>&lt; 5 %
5 - 15 %
&gt; 15 %</t>
  </si>
  <si>
    <t>geringe Belastung
tragbare Belastung
hohe Belastung</t>
  </si>
  <si>
    <t>Die Kennzahl gibt Auskunft darüber, wie stark der Laufende Ertrag durch den Zinsendienst und die Abschreibungen (=Kapitaldienst) belastet ist. Ein hoher Anteil weist auf einen enger werdenden finanziellen Spielraum hin.</t>
  </si>
  <si>
    <t>&lt; 10 %
10 - 20 %
20 - 30 %
&gt; 30 %</t>
  </si>
  <si>
    <t>schwach
mittel
stark
sehr stark</t>
  </si>
  <si>
    <t>Diese Kennzahl zeigt die Aktivität im Bereich der Investitionen im Verhältnis zu den Gesamtausgaben.</t>
  </si>
  <si>
    <t>Finanzierungsüberschuss (-) / Finanzierungsfehlbetrag (+)</t>
  </si>
  <si>
    <r>
      <t xml:space="preserve">35 / </t>
    </r>
    <r>
      <rPr>
        <b/>
        <sz val="8"/>
        <color theme="1"/>
        <rFont val="Arial"/>
        <family val="2"/>
      </rPr>
      <t>901</t>
    </r>
  </si>
  <si>
    <t>Nettoschuld (+) / Nettovermögen (-) pro Einwohner</t>
  </si>
  <si>
    <t>Finanzkennzahlen Voranschlag und Finanzplan</t>
  </si>
  <si>
    <t>Spalten D - H</t>
  </si>
  <si>
    <t>Tabelle</t>
  </si>
  <si>
    <t>to do</t>
  </si>
  <si>
    <t>Bereich</t>
  </si>
  <si>
    <t>Eingabe</t>
  </si>
  <si>
    <t>Kennzahlen</t>
  </si>
  <si>
    <t>Erfassung Rechnungs-/Finanzplanzahlen für Berechnung Kennzahlen</t>
  </si>
  <si>
    <t>keine Eingabe notwendig</t>
  </si>
  <si>
    <t>Rechnungsjahr eingeben (Zelle "C4")</t>
  </si>
  <si>
    <t>Zelle "C4"</t>
  </si>
  <si>
    <t>Rechnungsjahr: alle Werte (ER / IR / Bilanz)</t>
  </si>
  <si>
    <t>Spalte C</t>
  </si>
  <si>
    <t>Rechnungsjahr: Einwohnerzahl erfassen</t>
  </si>
  <si>
    <t>Zelle "C199"</t>
  </si>
  <si>
    <t>Voranschlag/Finanzplan: alle Werte (ER / IR) erfassen</t>
  </si>
  <si>
    <t>Voranschlag/Finanzplan:  Einwohnerzahl erfassen</t>
  </si>
  <si>
    <t>Zeile 199 (D - H)</t>
  </si>
  <si>
    <r>
      <t>Einlagen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Spezialfinanzierungen im Fremdkapital</t>
    </r>
  </si>
  <si>
    <r>
      <t xml:space="preserve">Saldo Einlagen / Entnahmen in Spezialfinanzierungen im EK     </t>
    </r>
    <r>
      <rPr>
        <sz val="8"/>
        <color theme="1"/>
        <rFont val="Arial"/>
        <family val="2"/>
      </rPr>
      <t>(Vorzeichen beachten)</t>
    </r>
  </si>
  <si>
    <t>Einlagen in Spezialfinanzierungen</t>
  </si>
  <si>
    <r>
      <t xml:space="preserve">Einlagen in </t>
    </r>
    <r>
      <rPr>
        <sz val="10"/>
        <color theme="1"/>
        <rFont val="Arial"/>
        <family val="2"/>
      </rPr>
      <t>Spezialfinanzierungen im Fremdkapital</t>
    </r>
  </si>
  <si>
    <t>Entnahmen aus Spezialfinanzierungen im Fremdkapital</t>
  </si>
  <si>
    <t>Entnahmen aus Spezialfinanzierungen</t>
  </si>
  <si>
    <r>
      <t xml:space="preserve">Verzinsung </t>
    </r>
    <r>
      <rPr>
        <strike/>
        <sz val="10"/>
        <color theme="1"/>
        <rFont val="Arial"/>
        <family val="2"/>
      </rPr>
      <t>kurzfristige</t>
    </r>
    <r>
      <rPr>
        <sz val="10"/>
        <color theme="1"/>
        <rFont val="Arial"/>
        <family val="2"/>
      </rPr>
      <t xml:space="preserve"> Finanzverbindlichkeiten</t>
    </r>
  </si>
  <si>
    <t>Version: 26.10.2023 / AFIN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</si>
</sst>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#\ ##0"/>
    <numFmt numFmtId="165" formatCode="#,###"/>
    <numFmt numFmtId="166" formatCode="0.0%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B050"/>
      <name val="Arial"/>
      <family val="2"/>
    </font>
    <font>
      <b/>
      <sz val="8"/>
      <color theme="1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name val="Arial Black"/>
      <family val="2"/>
    </font>
    <font>
      <b/>
      <sz val="7"/>
      <name val="Arial"/>
      <family val="2"/>
    </font>
    <font>
      <b/>
      <sz val="9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7"/>
      <name val="Arial"/>
      <family val="2"/>
    </font>
    <font>
      <u/>
      <sz val="7"/>
      <name val="Arial"/>
      <family val="2"/>
    </font>
    <font>
      <sz val="6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strike/>
      <sz val="11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0"/>
      <color theme="1"/>
      <name val="Arial"/>
      <family val="2"/>
    </font>
    <font>
      <strike/>
      <sz val="8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22" fillId="0" borderId="0"/>
    <xf numFmtId="0" fontId="8" fillId="0" borderId="0"/>
    <xf numFmtId="0" fontId="34" fillId="0" borderId="0" applyNumberFormat="0" applyFill="0" applyBorder="0" applyAlignment="0" applyProtection="0"/>
  </cellStyleXfs>
  <cellXfs count="345">
    <xf numFmtId="0" fontId="0" fillId="0" borderId="0" xfId="0"/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right"/>
    </xf>
    <xf numFmtId="0" fontId="3" fillId="2" borderId="0" xfId="0" applyFont="1" applyFill="1" applyProtection="1"/>
    <xf numFmtId="0" fontId="3" fillId="3" borderId="1" xfId="0" applyFont="1" applyFill="1" applyBorder="1" applyProtection="1"/>
    <xf numFmtId="0" fontId="4" fillId="3" borderId="2" xfId="0" applyFont="1" applyFill="1" applyBorder="1" applyAlignment="1" applyProtection="1">
      <alignment horizontal="right" vertical="center" wrapText="1"/>
    </xf>
    <xf numFmtId="0" fontId="4" fillId="3" borderId="4" xfId="0" applyFont="1" applyFill="1" applyBorder="1" applyAlignment="1" applyProtection="1">
      <alignment horizontal="right" vertical="center" wrapText="1"/>
    </xf>
    <xf numFmtId="164" fontId="5" fillId="3" borderId="6" xfId="0" applyNumberFormat="1" applyFont="1" applyFill="1" applyBorder="1" applyAlignment="1" applyProtection="1">
      <alignment horizontal="right" vertical="center"/>
    </xf>
    <xf numFmtId="164" fontId="5" fillId="3" borderId="5" xfId="0" applyNumberFormat="1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center"/>
    </xf>
    <xf numFmtId="0" fontId="6" fillId="3" borderId="9" xfId="0" applyFont="1" applyFill="1" applyBorder="1" applyAlignment="1" applyProtection="1">
      <alignment horizontal="righ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164" fontId="7" fillId="3" borderId="10" xfId="0" applyNumberFormat="1" applyFont="1" applyFill="1" applyBorder="1" applyAlignment="1" applyProtection="1">
      <alignment horizontal="right" vertical="center"/>
    </xf>
    <xf numFmtId="0" fontId="4" fillId="3" borderId="11" xfId="0" applyFont="1" applyFill="1" applyBorder="1" applyAlignment="1" applyProtection="1">
      <alignment horizontal="right" vertical="center" wrapText="1"/>
    </xf>
    <xf numFmtId="164" fontId="5" fillId="3" borderId="12" xfId="0" applyNumberFormat="1" applyFont="1" applyFill="1" applyBorder="1" applyAlignment="1" applyProtection="1">
      <alignment horizontal="right" vertical="center"/>
    </xf>
    <xf numFmtId="0" fontId="6" fillId="3" borderId="13" xfId="0" applyFont="1" applyFill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left" vertical="center" wrapText="1"/>
    </xf>
    <xf numFmtId="164" fontId="7" fillId="3" borderId="14" xfId="0" applyNumberFormat="1" applyFont="1" applyFill="1" applyBorder="1" applyAlignment="1" applyProtection="1">
      <alignment horizontal="right" vertical="center"/>
    </xf>
    <xf numFmtId="164" fontId="7" fillId="3" borderId="15" xfId="0" applyNumberFormat="1" applyFont="1" applyFill="1" applyBorder="1" applyAlignment="1" applyProtection="1">
      <alignment horizontal="right" vertical="center"/>
    </xf>
    <xf numFmtId="164" fontId="7" fillId="3" borderId="16" xfId="0" applyNumberFormat="1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righ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164" fontId="7" fillId="3" borderId="17" xfId="0" applyNumberFormat="1" applyFont="1" applyFill="1" applyBorder="1" applyAlignment="1" applyProtection="1">
      <alignment horizontal="right" vertical="center"/>
    </xf>
    <xf numFmtId="0" fontId="6" fillId="3" borderId="18" xfId="0" applyFont="1" applyFill="1" applyBorder="1" applyAlignment="1" applyProtection="1">
      <alignment horizontal="right" vertical="center" wrapText="1"/>
    </xf>
    <xf numFmtId="0" fontId="3" fillId="3" borderId="18" xfId="0" applyFont="1" applyFill="1" applyBorder="1" applyAlignment="1" applyProtection="1">
      <alignment horizontal="left" vertical="center" wrapText="1"/>
    </xf>
    <xf numFmtId="164" fontId="7" fillId="3" borderId="19" xfId="0" applyNumberFormat="1" applyFont="1" applyFill="1" applyBorder="1" applyAlignment="1" applyProtection="1">
      <alignment horizontal="right" vertical="center"/>
    </xf>
    <xf numFmtId="0" fontId="6" fillId="3" borderId="20" xfId="0" applyFont="1" applyFill="1" applyBorder="1" applyAlignment="1" applyProtection="1">
      <alignment horizontal="righ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164" fontId="7" fillId="3" borderId="21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3" fillId="4" borderId="1" xfId="0" applyFont="1" applyFill="1" applyBorder="1" applyProtection="1"/>
    <xf numFmtId="0" fontId="4" fillId="4" borderId="2" xfId="0" applyFont="1" applyFill="1" applyBorder="1" applyAlignment="1" applyProtection="1">
      <alignment horizontal="right" vertical="center" wrapText="1"/>
    </xf>
    <xf numFmtId="0" fontId="4" fillId="4" borderId="4" xfId="0" applyFont="1" applyFill="1" applyBorder="1" applyAlignment="1" applyProtection="1">
      <alignment horizontal="right" vertical="center" wrapText="1"/>
    </xf>
    <xf numFmtId="164" fontId="5" fillId="4" borderId="6" xfId="0" applyNumberFormat="1" applyFont="1" applyFill="1" applyBorder="1" applyAlignment="1" applyProtection="1">
      <alignment horizontal="right" vertical="center"/>
    </xf>
    <xf numFmtId="0" fontId="4" fillId="4" borderId="7" xfId="0" applyFont="1" applyFill="1" applyBorder="1" applyAlignment="1" applyProtection="1">
      <alignment horizontal="right" vertical="center" wrapText="1"/>
    </xf>
    <xf numFmtId="0" fontId="6" fillId="4" borderId="9" xfId="0" applyFont="1" applyFill="1" applyBorder="1" applyAlignment="1" applyProtection="1">
      <alignment horizontal="right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164" fontId="7" fillId="4" borderId="15" xfId="0" applyNumberFormat="1" applyFont="1" applyFill="1" applyBorder="1" applyAlignment="1" applyProtection="1">
      <alignment horizontal="right" vertical="center"/>
    </xf>
    <xf numFmtId="0" fontId="4" fillId="4" borderId="11" xfId="0" applyFont="1" applyFill="1" applyBorder="1" applyAlignment="1" applyProtection="1">
      <alignment horizontal="right" vertical="center" wrapText="1"/>
    </xf>
    <xf numFmtId="0" fontId="4" fillId="4" borderId="23" xfId="0" applyFont="1" applyFill="1" applyBorder="1" applyAlignment="1" applyProtection="1">
      <alignment horizontal="right" vertical="center" wrapText="1"/>
    </xf>
    <xf numFmtId="0" fontId="4" fillId="4" borderId="18" xfId="0" applyFont="1" applyFill="1" applyBorder="1" applyAlignment="1" applyProtection="1">
      <alignment horizontal="right" vertical="center" wrapText="1"/>
    </xf>
    <xf numFmtId="164" fontId="5" fillId="4" borderId="25" xfId="0" applyNumberFormat="1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right" vertical="center" wrapText="1"/>
    </xf>
    <xf numFmtId="164" fontId="5" fillId="4" borderId="26" xfId="0" applyNumberFormat="1" applyFont="1" applyFill="1" applyBorder="1" applyAlignment="1" applyProtection="1">
      <alignment horizontal="right" vertical="center"/>
    </xf>
    <xf numFmtId="0" fontId="4" fillId="4" borderId="20" xfId="0" applyFont="1" applyFill="1" applyBorder="1" applyAlignment="1" applyProtection="1">
      <alignment horizontal="right" vertical="center" wrapText="1"/>
    </xf>
    <xf numFmtId="164" fontId="5" fillId="4" borderId="27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 wrapText="1"/>
    </xf>
    <xf numFmtId="0" fontId="3" fillId="5" borderId="1" xfId="0" applyFont="1" applyFill="1" applyBorder="1" applyProtection="1"/>
    <xf numFmtId="0" fontId="6" fillId="5" borderId="28" xfId="0" applyFont="1" applyFill="1" applyBorder="1" applyAlignment="1" applyProtection="1">
      <alignment horizontal="right" vertical="center" wrapText="1"/>
    </xf>
    <xf numFmtId="0" fontId="3" fillId="5" borderId="28" xfId="0" applyFont="1" applyFill="1" applyBorder="1" applyAlignment="1" applyProtection="1">
      <alignment horizontal="left" vertical="center" wrapText="1"/>
    </xf>
    <xf numFmtId="0" fontId="6" fillId="5" borderId="9" xfId="0" applyFont="1" applyFill="1" applyBorder="1" applyAlignment="1" applyProtection="1">
      <alignment horizontal="right" vertical="center" wrapText="1"/>
    </xf>
    <xf numFmtId="0" fontId="3" fillId="5" borderId="9" xfId="0" applyFont="1" applyFill="1" applyBorder="1" applyAlignment="1" applyProtection="1">
      <alignment horizontal="left" vertical="center" wrapText="1"/>
    </xf>
    <xf numFmtId="0" fontId="4" fillId="5" borderId="11" xfId="0" applyFont="1" applyFill="1" applyBorder="1" applyAlignment="1" applyProtection="1">
      <alignment horizontal="right"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4" fillId="5" borderId="7" xfId="0" applyFont="1" applyFill="1" applyBorder="1" applyAlignment="1" applyProtection="1">
      <alignment horizontal="right" vertical="center" wrapText="1"/>
    </xf>
    <xf numFmtId="0" fontId="4" fillId="5" borderId="23" xfId="0" applyFont="1" applyFill="1" applyBorder="1" applyAlignment="1" applyProtection="1">
      <alignment horizontal="right" vertical="center" wrapText="1"/>
    </xf>
    <xf numFmtId="0" fontId="6" fillId="5" borderId="1" xfId="0" applyFont="1" applyFill="1" applyBorder="1" applyAlignment="1" applyProtection="1">
      <alignment horizontal="right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right" vertical="center" wrapText="1"/>
    </xf>
    <xf numFmtId="0" fontId="6" fillId="5" borderId="30" xfId="0" applyFont="1" applyFill="1" applyBorder="1" applyAlignment="1" applyProtection="1">
      <alignment horizontal="right" vertical="center" wrapText="1"/>
    </xf>
    <xf numFmtId="0" fontId="3" fillId="5" borderId="30" xfId="0" applyFont="1" applyFill="1" applyBorder="1" applyAlignment="1" applyProtection="1">
      <alignment horizontal="left" vertical="center" wrapText="1"/>
    </xf>
    <xf numFmtId="0" fontId="4" fillId="5" borderId="31" xfId="0" applyFont="1" applyFill="1" applyBorder="1" applyAlignment="1" applyProtection="1">
      <alignment horizontal="right" vertical="center" wrapText="1"/>
    </xf>
    <xf numFmtId="0" fontId="4" fillId="5" borderId="0" xfId="0" applyFont="1" applyFill="1" applyAlignment="1" applyProtection="1">
      <alignment horizontal="right" vertical="center" wrapText="1"/>
    </xf>
    <xf numFmtId="0" fontId="3" fillId="6" borderId="1" xfId="0" applyFont="1" applyFill="1" applyBorder="1" applyProtection="1"/>
    <xf numFmtId="0" fontId="4" fillId="6" borderId="2" xfId="0" applyFont="1" applyFill="1" applyBorder="1" applyAlignment="1" applyProtection="1">
      <alignment horizontal="right" vertical="center" wrapText="1"/>
    </xf>
    <xf numFmtId="164" fontId="5" fillId="6" borderId="32" xfId="0" applyNumberFormat="1" applyFont="1" applyFill="1" applyBorder="1" applyAlignment="1" applyProtection="1">
      <alignment horizontal="right" vertical="center"/>
    </xf>
    <xf numFmtId="0" fontId="4" fillId="6" borderId="4" xfId="0" applyFont="1" applyFill="1" applyBorder="1" applyAlignment="1" applyProtection="1">
      <alignment horizontal="right" vertical="center" wrapText="1"/>
    </xf>
    <xf numFmtId="166" fontId="5" fillId="6" borderId="5" xfId="0" applyNumberFormat="1" applyFont="1" applyFill="1" applyBorder="1" applyAlignment="1" applyProtection="1">
      <alignment horizontal="right" vertical="center"/>
    </xf>
    <xf numFmtId="0" fontId="4" fillId="6" borderId="7" xfId="0" applyFont="1" applyFill="1" applyBorder="1" applyAlignment="1" applyProtection="1">
      <alignment horizontal="right" vertical="center" wrapText="1"/>
    </xf>
    <xf numFmtId="166" fontId="5" fillId="6" borderId="8" xfId="0" applyNumberFormat="1" applyFont="1" applyFill="1" applyBorder="1" applyAlignment="1" applyProtection="1">
      <alignment horizontal="right" vertical="center"/>
    </xf>
    <xf numFmtId="0" fontId="4" fillId="6" borderId="11" xfId="0" applyFont="1" applyFill="1" applyBorder="1" applyAlignment="1" applyProtection="1">
      <alignment horizontal="right" vertical="center" wrapText="1"/>
    </xf>
    <xf numFmtId="164" fontId="5" fillId="6" borderId="8" xfId="0" applyNumberFormat="1" applyFont="1" applyFill="1" applyBorder="1" applyAlignment="1" applyProtection="1">
      <alignment horizontal="right" vertical="center"/>
    </xf>
    <xf numFmtId="0" fontId="4" fillId="6" borderId="9" xfId="0" applyFont="1" applyFill="1" applyBorder="1" applyAlignment="1" applyProtection="1">
      <alignment horizontal="right" vertical="center" wrapText="1"/>
    </xf>
    <xf numFmtId="166" fontId="5" fillId="6" borderId="15" xfId="0" applyNumberFormat="1" applyFont="1" applyFill="1" applyBorder="1" applyAlignment="1" applyProtection="1">
      <alignment horizontal="right" vertical="center"/>
    </xf>
    <xf numFmtId="0" fontId="3" fillId="7" borderId="1" xfId="0" applyFont="1" applyFill="1" applyBorder="1" applyProtection="1"/>
    <xf numFmtId="0" fontId="4" fillId="7" borderId="0" xfId="0" applyFont="1" applyFill="1" applyAlignment="1" applyProtection="1">
      <alignment horizontal="right" vertical="center" wrapText="1"/>
    </xf>
    <xf numFmtId="0" fontId="3" fillId="7" borderId="9" xfId="0" applyFont="1" applyFill="1" applyBorder="1" applyAlignment="1" applyProtection="1">
      <alignment horizontal="left" vertical="center" wrapText="1"/>
    </xf>
    <xf numFmtId="0" fontId="4" fillId="7" borderId="11" xfId="0" applyFont="1" applyFill="1" applyBorder="1" applyAlignment="1" applyProtection="1">
      <alignment horizontal="right" vertical="center" wrapText="1"/>
    </xf>
    <xf numFmtId="164" fontId="5" fillId="7" borderId="14" xfId="0" applyNumberFormat="1" applyFont="1" applyFill="1" applyBorder="1" applyAlignment="1" applyProtection="1">
      <alignment horizontal="right" vertical="center"/>
    </xf>
    <xf numFmtId="0" fontId="4" fillId="7" borderId="4" xfId="0" applyFont="1" applyFill="1" applyBorder="1" applyAlignment="1" applyProtection="1">
      <alignment horizontal="right" vertical="center" wrapText="1"/>
    </xf>
    <xf numFmtId="164" fontId="5" fillId="7" borderId="32" xfId="0" applyNumberFormat="1" applyFont="1" applyFill="1" applyBorder="1" applyAlignment="1" applyProtection="1">
      <alignment horizontal="right" vertical="center"/>
    </xf>
    <xf numFmtId="0" fontId="4" fillId="7" borderId="7" xfId="0" applyFont="1" applyFill="1" applyBorder="1" applyAlignment="1" applyProtection="1">
      <alignment horizontal="right" vertical="center" wrapText="1"/>
    </xf>
    <xf numFmtId="164" fontId="5" fillId="7" borderId="22" xfId="0" applyNumberFormat="1" applyFont="1" applyFill="1" applyBorder="1" applyAlignment="1" applyProtection="1">
      <alignment horizontal="right" vertical="center"/>
    </xf>
    <xf numFmtId="0" fontId="10" fillId="0" borderId="0" xfId="0" applyFont="1" applyProtection="1"/>
    <xf numFmtId="0" fontId="12" fillId="0" borderId="0" xfId="0" applyFont="1" applyAlignment="1" applyProtection="1">
      <alignment horizontal="right"/>
    </xf>
    <xf numFmtId="0" fontId="12" fillId="2" borderId="0" xfId="0" applyFont="1" applyFill="1" applyProtection="1"/>
    <xf numFmtId="0" fontId="10" fillId="3" borderId="1" xfId="0" applyFont="1" applyFill="1" applyBorder="1" applyProtection="1"/>
    <xf numFmtId="0" fontId="10" fillId="3" borderId="1" xfId="0" applyFont="1" applyFill="1" applyBorder="1" applyAlignment="1" applyProtection="1">
      <alignment horizontal="right"/>
    </xf>
    <xf numFmtId="0" fontId="10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2" fillId="3" borderId="2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7" xfId="0" applyFont="1" applyFill="1" applyBorder="1" applyAlignment="1" applyProtection="1">
      <alignment horizontal="left" vertical="center" wrapText="1"/>
    </xf>
    <xf numFmtId="0" fontId="12" fillId="3" borderId="11" xfId="0" applyFont="1" applyFill="1" applyBorder="1" applyAlignment="1" applyProtection="1">
      <alignment horizontal="left" vertical="center" wrapText="1"/>
    </xf>
    <xf numFmtId="0" fontId="12" fillId="4" borderId="1" xfId="0" applyFont="1" applyFill="1" applyBorder="1" applyProtection="1"/>
    <xf numFmtId="164" fontId="12" fillId="4" borderId="1" xfId="0" applyNumberFormat="1" applyFont="1" applyFill="1" applyBorder="1" applyAlignment="1" applyProtection="1">
      <alignment horizontal="right"/>
    </xf>
    <xf numFmtId="0" fontId="12" fillId="4" borderId="2" xfId="0" applyFont="1" applyFill="1" applyBorder="1" applyAlignment="1" applyProtection="1">
      <alignment horizontal="left" vertical="center" wrapText="1"/>
    </xf>
    <xf numFmtId="0" fontId="12" fillId="4" borderId="4" xfId="0" applyFont="1" applyFill="1" applyBorder="1" applyAlignment="1" applyProtection="1">
      <alignment horizontal="left" vertical="center" wrapText="1"/>
    </xf>
    <xf numFmtId="0" fontId="12" fillId="4" borderId="7" xfId="0" applyFont="1" applyFill="1" applyBorder="1" applyAlignment="1" applyProtection="1">
      <alignment horizontal="left" vertical="center" wrapText="1"/>
    </xf>
    <xf numFmtId="0" fontId="12" fillId="4" borderId="11" xfId="0" applyFont="1" applyFill="1" applyBorder="1" applyAlignment="1" applyProtection="1">
      <alignment horizontal="left" vertical="center" wrapText="1"/>
    </xf>
    <xf numFmtId="0" fontId="12" fillId="4" borderId="23" xfId="0" applyFont="1" applyFill="1" applyBorder="1" applyAlignment="1" applyProtection="1">
      <alignment horizontal="left" vertical="center" wrapText="1"/>
    </xf>
    <xf numFmtId="0" fontId="12" fillId="4" borderId="18" xfId="0" applyFont="1" applyFill="1" applyBorder="1" applyAlignment="1" applyProtection="1">
      <alignment horizontal="left" vertical="center" wrapText="1"/>
    </xf>
    <xf numFmtId="0" fontId="12" fillId="4" borderId="0" xfId="0" applyFont="1" applyFill="1" applyBorder="1" applyAlignment="1" applyProtection="1">
      <alignment horizontal="left" vertical="center" wrapText="1"/>
    </xf>
    <xf numFmtId="0" fontId="12" fillId="4" borderId="2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164" fontId="12" fillId="0" borderId="0" xfId="0" applyNumberFormat="1" applyFont="1" applyFill="1" applyBorder="1" applyAlignment="1" applyProtection="1">
      <alignment horizontal="right" vertical="center"/>
    </xf>
    <xf numFmtId="0" fontId="12" fillId="5" borderId="1" xfId="0" applyFont="1" applyFill="1" applyBorder="1" applyProtection="1"/>
    <xf numFmtId="164" fontId="12" fillId="5" borderId="1" xfId="0" applyNumberFormat="1" applyFont="1" applyFill="1" applyBorder="1" applyAlignment="1" applyProtection="1">
      <alignment horizontal="right"/>
    </xf>
    <xf numFmtId="0" fontId="12" fillId="5" borderId="11" xfId="0" applyFont="1" applyFill="1" applyBorder="1" applyAlignment="1" applyProtection="1">
      <alignment horizontal="left" vertical="center" wrapText="1"/>
    </xf>
    <xf numFmtId="0" fontId="12" fillId="5" borderId="4" xfId="0" applyFont="1" applyFill="1" applyBorder="1" applyAlignment="1" applyProtection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 wrapText="1"/>
    </xf>
    <xf numFmtId="0" fontId="12" fillId="5" borderId="23" xfId="0" applyFont="1" applyFill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164" fontId="12" fillId="0" borderId="0" xfId="0" applyNumberFormat="1" applyFont="1" applyAlignment="1" applyProtection="1">
      <alignment horizontal="right" vertical="center"/>
    </xf>
    <xf numFmtId="0" fontId="12" fillId="5" borderId="31" xfId="0" applyFont="1" applyFill="1" applyBorder="1" applyAlignment="1" applyProtection="1">
      <alignment horizontal="left" vertical="center" wrapText="1"/>
    </xf>
    <xf numFmtId="0" fontId="12" fillId="5" borderId="0" xfId="0" applyFont="1" applyFill="1" applyAlignment="1" applyProtection="1">
      <alignment horizontal="left" vertical="center" wrapText="1"/>
    </xf>
    <xf numFmtId="0" fontId="12" fillId="6" borderId="1" xfId="0" applyFont="1" applyFill="1" applyBorder="1" applyProtection="1"/>
    <xf numFmtId="164" fontId="12" fillId="6" borderId="1" xfId="0" applyNumberFormat="1" applyFont="1" applyFill="1" applyBorder="1" applyAlignment="1" applyProtection="1">
      <alignment horizontal="right"/>
    </xf>
    <xf numFmtId="0" fontId="12" fillId="6" borderId="2" xfId="0" applyFont="1" applyFill="1" applyBorder="1" applyAlignment="1" applyProtection="1">
      <alignment horizontal="left" vertical="center" wrapText="1"/>
    </xf>
    <xf numFmtId="0" fontId="12" fillId="6" borderId="4" xfId="0" applyFont="1" applyFill="1" applyBorder="1" applyAlignment="1" applyProtection="1">
      <alignment horizontal="left" vertical="center" wrapText="1"/>
    </xf>
    <xf numFmtId="0" fontId="12" fillId="6" borderId="7" xfId="0" applyFont="1" applyFill="1" applyBorder="1" applyAlignment="1" applyProtection="1">
      <alignment horizontal="left" vertical="center" wrapText="1"/>
    </xf>
    <xf numFmtId="0" fontId="12" fillId="6" borderId="11" xfId="0" applyFont="1" applyFill="1" applyBorder="1" applyAlignment="1" applyProtection="1">
      <alignment horizontal="left" vertical="center" wrapText="1"/>
    </xf>
    <xf numFmtId="0" fontId="12" fillId="6" borderId="9" xfId="0" applyFont="1" applyFill="1" applyBorder="1" applyAlignment="1" applyProtection="1">
      <alignment horizontal="left" vertical="center" wrapText="1"/>
    </xf>
    <xf numFmtId="0" fontId="12" fillId="7" borderId="1" xfId="0" applyFont="1" applyFill="1" applyBorder="1" applyProtection="1"/>
    <xf numFmtId="164" fontId="12" fillId="7" borderId="1" xfId="0" applyNumberFormat="1" applyFont="1" applyFill="1" applyBorder="1" applyAlignment="1" applyProtection="1">
      <alignment horizontal="right"/>
    </xf>
    <xf numFmtId="0" fontId="12" fillId="7" borderId="0" xfId="0" applyFont="1" applyFill="1" applyAlignment="1" applyProtection="1">
      <alignment horizontal="left" vertical="center" wrapText="1"/>
    </xf>
    <xf numFmtId="0" fontId="12" fillId="7" borderId="9" xfId="0" applyFont="1" applyFill="1" applyBorder="1" applyAlignment="1" applyProtection="1">
      <alignment horizontal="left" vertical="center" wrapText="1"/>
    </xf>
    <xf numFmtId="164" fontId="12" fillId="7" borderId="9" xfId="0" applyNumberFormat="1" applyFont="1" applyFill="1" applyBorder="1" applyAlignment="1" applyProtection="1">
      <alignment horizontal="right" vertical="center"/>
    </xf>
    <xf numFmtId="0" fontId="12" fillId="7" borderId="11" xfId="0" applyFont="1" applyFill="1" applyBorder="1" applyAlignment="1" applyProtection="1">
      <alignment horizontal="left" vertical="center" wrapText="1"/>
    </xf>
    <xf numFmtId="0" fontId="12" fillId="7" borderId="4" xfId="0" applyFont="1" applyFill="1" applyBorder="1" applyAlignment="1" applyProtection="1">
      <alignment horizontal="left" vertical="center" wrapText="1"/>
    </xf>
    <xf numFmtId="0" fontId="12" fillId="7" borderId="7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1" fontId="18" fillId="0" borderId="34" xfId="1" applyNumberFormat="1" applyFont="1" applyBorder="1" applyAlignment="1" applyProtection="1">
      <alignment vertical="top"/>
    </xf>
    <xf numFmtId="3" fontId="21" fillId="0" borderId="35" xfId="1" applyNumberFormat="1" applyFont="1" applyBorder="1" applyAlignment="1" applyProtection="1">
      <alignment vertical="top"/>
    </xf>
    <xf numFmtId="3" fontId="18" fillId="0" borderId="35" xfId="1" applyNumberFormat="1" applyFont="1" applyBorder="1" applyAlignment="1" applyProtection="1">
      <alignment vertical="top"/>
    </xf>
    <xf numFmtId="164" fontId="10" fillId="0" borderId="0" xfId="0" applyNumberFormat="1" applyFont="1" applyProtection="1"/>
    <xf numFmtId="0" fontId="11" fillId="0" borderId="0" xfId="0" applyFont="1" applyFill="1" applyProtection="1"/>
    <xf numFmtId="164" fontId="12" fillId="0" borderId="3" xfId="0" applyNumberFormat="1" applyFont="1" applyBorder="1" applyAlignment="1" applyProtection="1">
      <alignment horizontal="right" vertical="center"/>
    </xf>
    <xf numFmtId="164" fontId="12" fillId="0" borderId="5" xfId="0" applyNumberFormat="1" applyFont="1" applyBorder="1" applyAlignment="1" applyProtection="1">
      <alignment horizontal="right" vertical="center"/>
    </xf>
    <xf numFmtId="165" fontId="13" fillId="0" borderId="0" xfId="0" applyNumberFormat="1" applyFont="1" applyAlignment="1" applyProtection="1">
      <alignment horizontal="right"/>
    </xf>
    <xf numFmtId="164" fontId="12" fillId="0" borderId="8" xfId="0" applyNumberFormat="1" applyFont="1" applyBorder="1" applyAlignment="1" applyProtection="1">
      <alignment horizontal="right" vertical="center"/>
    </xf>
    <xf numFmtId="164" fontId="8" fillId="0" borderId="5" xfId="0" applyNumberFormat="1" applyFont="1" applyBorder="1" applyAlignment="1" applyProtection="1">
      <alignment horizontal="right" vertical="center"/>
    </xf>
    <xf numFmtId="165" fontId="14" fillId="0" borderId="0" xfId="0" applyNumberFormat="1" applyFont="1" applyAlignment="1" applyProtection="1">
      <alignment horizontal="right"/>
    </xf>
    <xf numFmtId="0" fontId="12" fillId="0" borderId="0" xfId="0" applyFont="1" applyAlignment="1" applyProtection="1">
      <alignment vertical="center"/>
    </xf>
    <xf numFmtId="164" fontId="12" fillId="0" borderId="3" xfId="0" applyNumberFormat="1" applyFont="1" applyFill="1" applyBorder="1" applyAlignment="1" applyProtection="1">
      <alignment horizontal="right" vertical="center"/>
    </xf>
    <xf numFmtId="164" fontId="12" fillId="0" borderId="22" xfId="0" applyNumberFormat="1" applyFont="1" applyBorder="1" applyAlignment="1" applyProtection="1">
      <alignment horizontal="right" vertical="center"/>
    </xf>
    <xf numFmtId="164" fontId="12" fillId="0" borderId="24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 wrapText="1"/>
    </xf>
    <xf numFmtId="164" fontId="12" fillId="0" borderId="29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Alignment="1" applyProtection="1">
      <alignment vertical="center"/>
    </xf>
    <xf numFmtId="0" fontId="3" fillId="2" borderId="0" xfId="0" applyFont="1" applyFill="1" applyAlignment="1" applyProtection="1">
      <alignment horizontal="right"/>
      <protection locked="0"/>
    </xf>
    <xf numFmtId="0" fontId="16" fillId="0" borderId="13" xfId="1" applyNumberFormat="1" applyFont="1" applyBorder="1" applyAlignment="1" applyProtection="1">
      <alignment horizontal="left"/>
    </xf>
    <xf numFmtId="0" fontId="17" fillId="0" borderId="13" xfId="1" applyNumberFormat="1" applyFont="1" applyBorder="1" applyAlignment="1" applyProtection="1">
      <alignment horizontal="right"/>
    </xf>
    <xf numFmtId="0" fontId="17" fillId="0" borderId="13" xfId="1" applyNumberFormat="1" applyFont="1" applyBorder="1" applyAlignment="1" applyProtection="1">
      <alignment horizontal="left"/>
    </xf>
    <xf numFmtId="4" fontId="18" fillId="0" borderId="33" xfId="1" applyNumberFormat="1" applyFont="1" applyBorder="1" applyAlignment="1" applyProtection="1">
      <alignment horizontal="right"/>
    </xf>
    <xf numFmtId="0" fontId="19" fillId="0" borderId="0" xfId="1" applyNumberFormat="1" applyFont="1" applyAlignment="1" applyProtection="1"/>
    <xf numFmtId="0" fontId="16" fillId="0" borderId="30" xfId="1" applyNumberFormat="1" applyFont="1" applyBorder="1" applyAlignment="1" applyProtection="1">
      <alignment horizontal="left" vertical="top"/>
    </xf>
    <xf numFmtId="0" fontId="17" fillId="0" borderId="30" xfId="1" applyNumberFormat="1" applyFont="1" applyBorder="1" applyAlignment="1" applyProtection="1">
      <alignment horizontal="right" vertical="top"/>
    </xf>
    <xf numFmtId="0" fontId="17" fillId="0" borderId="30" xfId="1" applyNumberFormat="1" applyFont="1" applyBorder="1" applyAlignment="1" applyProtection="1">
      <alignment horizontal="left" vertical="top"/>
    </xf>
    <xf numFmtId="0" fontId="19" fillId="0" borderId="0" xfId="1" applyNumberFormat="1" applyFont="1" applyAlignment="1" applyProtection="1">
      <alignment vertical="top"/>
    </xf>
    <xf numFmtId="0" fontId="20" fillId="0" borderId="0" xfId="1" applyNumberFormat="1" applyFont="1" applyAlignment="1" applyProtection="1">
      <alignment horizontal="left" vertical="top"/>
    </xf>
    <xf numFmtId="0" fontId="17" fillId="0" borderId="0" xfId="1" applyNumberFormat="1" applyFont="1" applyAlignment="1" applyProtection="1">
      <alignment horizontal="right" vertical="top"/>
    </xf>
    <xf numFmtId="0" fontId="17" fillId="0" borderId="0" xfId="1" applyNumberFormat="1" applyFont="1" applyAlignment="1" applyProtection="1">
      <alignment horizontal="left" vertical="top"/>
    </xf>
    <xf numFmtId="0" fontId="8" fillId="0" borderId="0" xfId="1" applyNumberFormat="1" applyFont="1" applyAlignment="1" applyProtection="1">
      <alignment vertical="top"/>
    </xf>
    <xf numFmtId="0" fontId="21" fillId="0" borderId="0" xfId="2" applyNumberFormat="1" applyFont="1" applyAlignment="1" applyProtection="1">
      <alignment horizontal="left" vertical="top"/>
    </xf>
    <xf numFmtId="0" fontId="23" fillId="0" borderId="0" xfId="2" applyNumberFormat="1" applyFont="1" applyAlignment="1" applyProtection="1">
      <alignment horizontal="right" vertical="top"/>
    </xf>
    <xf numFmtId="0" fontId="23" fillId="0" borderId="0" xfId="2" applyNumberFormat="1" applyFont="1" applyAlignment="1" applyProtection="1">
      <alignment horizontal="left" vertical="top"/>
    </xf>
    <xf numFmtId="0" fontId="21" fillId="0" borderId="0" xfId="1" applyNumberFormat="1" applyFont="1" applyAlignment="1" applyProtection="1">
      <alignment vertical="top"/>
    </xf>
    <xf numFmtId="0" fontId="18" fillId="0" borderId="0" xfId="1" applyNumberFormat="1" applyFont="1" applyAlignment="1" applyProtection="1">
      <alignment horizontal="left" vertical="top"/>
    </xf>
    <xf numFmtId="0" fontId="18" fillId="0" borderId="0" xfId="1" applyNumberFormat="1" applyFont="1" applyAlignment="1" applyProtection="1">
      <alignment vertical="top"/>
    </xf>
    <xf numFmtId="0" fontId="21" fillId="0" borderId="0" xfId="1" applyNumberFormat="1" applyFont="1" applyAlignment="1" applyProtection="1">
      <alignment horizontal="left" vertical="top"/>
    </xf>
    <xf numFmtId="0" fontId="23" fillId="0" borderId="0" xfId="1" applyNumberFormat="1" applyFont="1" applyAlignment="1" applyProtection="1">
      <alignment horizontal="right" vertical="top"/>
    </xf>
    <xf numFmtId="0" fontId="23" fillId="0" borderId="0" xfId="1" applyNumberFormat="1" applyFont="1" applyAlignment="1" applyProtection="1">
      <alignment horizontal="left" vertical="top"/>
    </xf>
    <xf numFmtId="0" fontId="18" fillId="0" borderId="0" xfId="2" applyNumberFormat="1" applyFont="1" applyAlignment="1" applyProtection="1">
      <alignment horizontal="left" vertical="top"/>
    </xf>
    <xf numFmtId="0" fontId="17" fillId="0" borderId="0" xfId="2" applyNumberFormat="1" applyFont="1" applyAlignment="1" applyProtection="1">
      <alignment horizontal="right" vertical="top"/>
    </xf>
    <xf numFmtId="0" fontId="17" fillId="0" borderId="0" xfId="2" applyNumberFormat="1" applyFont="1" applyAlignment="1" applyProtection="1">
      <alignment horizontal="left" vertical="top"/>
    </xf>
    <xf numFmtId="0" fontId="24" fillId="0" borderId="0" xfId="2" applyNumberFormat="1" applyFont="1" applyAlignment="1" applyProtection="1">
      <alignment horizontal="left" vertical="top"/>
    </xf>
    <xf numFmtId="0" fontId="18" fillId="0" borderId="13" xfId="1" applyNumberFormat="1" applyFont="1" applyBorder="1" applyAlignment="1" applyProtection="1">
      <alignment horizontal="left"/>
    </xf>
    <xf numFmtId="0" fontId="21" fillId="0" borderId="13" xfId="2" applyNumberFormat="1" applyFont="1" applyBorder="1" applyAlignment="1" applyProtection="1">
      <alignment horizontal="left"/>
    </xf>
    <xf numFmtId="0" fontId="17" fillId="0" borderId="13" xfId="2" applyNumberFormat="1" applyFont="1" applyBorder="1" applyAlignment="1" applyProtection="1">
      <alignment horizontal="right" vertical="top"/>
    </xf>
    <xf numFmtId="0" fontId="17" fillId="0" borderId="13" xfId="2" applyNumberFormat="1" applyFont="1" applyBorder="1" applyAlignment="1" applyProtection="1">
      <alignment horizontal="left" vertical="top"/>
    </xf>
    <xf numFmtId="0" fontId="21" fillId="0" borderId="0" xfId="1" applyNumberFormat="1" applyFont="1" applyAlignment="1" applyProtection="1"/>
    <xf numFmtId="0" fontId="15" fillId="0" borderId="0" xfId="2" applyNumberFormat="1" applyFont="1" applyAlignment="1" applyProtection="1">
      <alignment horizontal="left" vertical="top" wrapText="1"/>
    </xf>
    <xf numFmtId="0" fontId="23" fillId="0" borderId="0" xfId="2" applyNumberFormat="1" applyFont="1" applyAlignment="1" applyProtection="1">
      <alignment horizontal="right" vertical="top" wrapText="1"/>
    </xf>
    <xf numFmtId="0" fontId="23" fillId="0" borderId="0" xfId="2" applyNumberFormat="1" applyFont="1" applyAlignment="1" applyProtection="1">
      <alignment horizontal="left" vertical="top" wrapText="1"/>
    </xf>
    <xf numFmtId="3" fontId="25" fillId="0" borderId="34" xfId="1" applyNumberFormat="1" applyFont="1" applyBorder="1" applyAlignment="1" applyProtection="1">
      <alignment vertical="center" wrapText="1"/>
    </xf>
    <xf numFmtId="0" fontId="18" fillId="0" borderId="13" xfId="2" applyNumberFormat="1" applyFont="1" applyBorder="1" applyAlignment="1" applyProtection="1">
      <alignment horizontal="left"/>
    </xf>
    <xf numFmtId="0" fontId="15" fillId="0" borderId="0" xfId="1" applyNumberFormat="1" applyFont="1" applyAlignment="1" applyProtection="1">
      <alignment horizontal="left" vertical="top" wrapText="1"/>
    </xf>
    <xf numFmtId="0" fontId="21" fillId="0" borderId="30" xfId="2" applyNumberFormat="1" applyFont="1" applyBorder="1" applyAlignment="1" applyProtection="1">
      <alignment horizontal="left" vertical="top"/>
    </xf>
    <xf numFmtId="0" fontId="15" fillId="0" borderId="30" xfId="2" applyNumberFormat="1" applyFont="1" applyBorder="1" applyAlignment="1" applyProtection="1">
      <alignment horizontal="left" vertical="top" wrapText="1"/>
    </xf>
    <xf numFmtId="0" fontId="18" fillId="0" borderId="0" xfId="1" applyNumberFormat="1" applyFont="1" applyAlignment="1" applyProtection="1">
      <alignment horizontal="left"/>
    </xf>
    <xf numFmtId="0" fontId="21" fillId="0" borderId="0" xfId="2" applyNumberFormat="1" applyFont="1" applyAlignment="1" applyProtection="1">
      <alignment horizontal="left"/>
    </xf>
    <xf numFmtId="0" fontId="18" fillId="0" borderId="0" xfId="1" applyNumberFormat="1" applyFont="1" applyAlignment="1" applyProtection="1"/>
    <xf numFmtId="0" fontId="21" fillId="0" borderId="30" xfId="1" applyNumberFormat="1" applyFont="1" applyBorder="1" applyAlignment="1" applyProtection="1">
      <alignment horizontal="left" vertical="top"/>
    </xf>
    <xf numFmtId="0" fontId="15" fillId="0" borderId="30" xfId="1" applyNumberFormat="1" applyFont="1" applyBorder="1" applyAlignment="1" applyProtection="1">
      <alignment horizontal="left" vertical="top" wrapText="1"/>
    </xf>
    <xf numFmtId="0" fontId="21" fillId="0" borderId="0" xfId="1" applyNumberFormat="1" applyFont="1" applyFill="1" applyAlignment="1" applyProtection="1">
      <alignment horizontal="left" vertical="top"/>
    </xf>
    <xf numFmtId="0" fontId="23" fillId="0" borderId="0" xfId="1" applyNumberFormat="1" applyFont="1" applyFill="1" applyAlignment="1" applyProtection="1">
      <alignment horizontal="right" vertical="top"/>
    </xf>
    <xf numFmtId="0" fontId="23" fillId="0" borderId="0" xfId="1" applyNumberFormat="1" applyFont="1" applyFill="1" applyAlignment="1" applyProtection="1">
      <alignment horizontal="left" vertical="top"/>
    </xf>
    <xf numFmtId="4" fontId="21" fillId="0" borderId="0" xfId="1" applyNumberFormat="1" applyFont="1" applyFill="1" applyAlignment="1" applyProtection="1">
      <alignment vertical="top"/>
    </xf>
    <xf numFmtId="0" fontId="21" fillId="0" borderId="0" xfId="1" applyNumberFormat="1" applyFont="1" applyFill="1" applyAlignment="1" applyProtection="1">
      <alignment vertical="top"/>
    </xf>
    <xf numFmtId="0" fontId="15" fillId="0" borderId="0" xfId="1" quotePrefix="1" applyNumberFormat="1" applyFont="1" applyAlignment="1" applyProtection="1">
      <alignment horizontal="left" vertical="top"/>
    </xf>
    <xf numFmtId="0" fontId="23" fillId="0" borderId="0" xfId="1" applyNumberFormat="1" applyFont="1" applyAlignment="1" applyProtection="1">
      <alignment vertical="top"/>
    </xf>
    <xf numFmtId="4" fontId="21" fillId="0" borderId="0" xfId="1" applyNumberFormat="1" applyFont="1" applyAlignment="1" applyProtection="1">
      <alignment vertical="top"/>
    </xf>
    <xf numFmtId="0" fontId="8" fillId="0" borderId="0" xfId="1" applyNumberFormat="1" applyFont="1" applyAlignment="1" applyProtection="1">
      <alignment horizontal="left" vertical="top"/>
    </xf>
    <xf numFmtId="0" fontId="28" fillId="3" borderId="4" xfId="0" applyFont="1" applyFill="1" applyBorder="1" applyAlignment="1" applyProtection="1">
      <alignment horizontal="right" vertical="center" wrapText="1"/>
    </xf>
    <xf numFmtId="0" fontId="29" fillId="3" borderId="4" xfId="0" applyFont="1" applyFill="1" applyBorder="1" applyAlignment="1" applyProtection="1">
      <alignment horizontal="left" vertical="center" wrapText="1"/>
    </xf>
    <xf numFmtId="164" fontId="29" fillId="0" borderId="5" xfId="0" applyNumberFormat="1" applyFont="1" applyBorder="1" applyAlignment="1" applyProtection="1">
      <alignment horizontal="right" vertical="center"/>
    </xf>
    <xf numFmtId="0" fontId="30" fillId="0" borderId="0" xfId="0" applyFont="1" applyAlignment="1" applyProtection="1">
      <alignment vertical="center"/>
    </xf>
    <xf numFmtId="0" fontId="1" fillId="3" borderId="4" xfId="0" applyFont="1" applyFill="1" applyBorder="1" applyAlignment="1" applyProtection="1">
      <alignment horizontal="left" vertical="center" wrapText="1"/>
    </xf>
    <xf numFmtId="3" fontId="21" fillId="0" borderId="35" xfId="1" applyNumberFormat="1" applyFont="1" applyBorder="1" applyAlignment="1" applyProtection="1">
      <alignment vertical="center"/>
    </xf>
    <xf numFmtId="3" fontId="25" fillId="0" borderId="38" xfId="1" applyNumberFormat="1" applyFont="1" applyBorder="1" applyAlignment="1" applyProtection="1">
      <alignment vertical="center"/>
    </xf>
    <xf numFmtId="3" fontId="21" fillId="0" borderId="39" xfId="1" applyNumberFormat="1" applyFont="1" applyBorder="1" applyAlignment="1" applyProtection="1">
      <alignment vertical="center" wrapText="1"/>
    </xf>
    <xf numFmtId="3" fontId="21" fillId="0" borderId="39" xfId="1" applyNumberFormat="1" applyFont="1" applyBorder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164" fontId="31" fillId="0" borderId="0" xfId="0" applyNumberFormat="1" applyFont="1" applyAlignment="1" applyProtection="1">
      <alignment horizontal="right" vertical="center"/>
    </xf>
    <xf numFmtId="164" fontId="8" fillId="10" borderId="32" xfId="0" applyNumberFormat="1" applyFont="1" applyFill="1" applyBorder="1" applyAlignment="1" applyProtection="1">
      <alignment horizontal="right" vertical="center"/>
    </xf>
    <xf numFmtId="164" fontId="7" fillId="5" borderId="40" xfId="0" applyNumberFormat="1" applyFont="1" applyFill="1" applyBorder="1" applyAlignment="1" applyProtection="1">
      <alignment horizontal="right" vertical="center"/>
    </xf>
    <xf numFmtId="164" fontId="7" fillId="5" borderId="10" xfId="0" applyNumberFormat="1" applyFont="1" applyFill="1" applyBorder="1" applyAlignment="1" applyProtection="1">
      <alignment horizontal="right" vertical="center"/>
    </xf>
    <xf numFmtId="164" fontId="12" fillId="0" borderId="12" xfId="0" applyNumberFormat="1" applyFont="1" applyBorder="1" applyAlignment="1" applyProtection="1">
      <alignment horizontal="right" vertical="center"/>
    </xf>
    <xf numFmtId="164" fontId="12" fillId="0" borderId="6" xfId="0" applyNumberFormat="1" applyFont="1" applyBorder="1" applyAlignment="1" applyProtection="1">
      <alignment horizontal="right" vertical="center"/>
    </xf>
    <xf numFmtId="164" fontId="12" fillId="0" borderId="41" xfId="0" applyNumberFormat="1" applyFont="1" applyBorder="1" applyAlignment="1" applyProtection="1">
      <alignment horizontal="right" vertical="center"/>
    </xf>
    <xf numFmtId="164" fontId="12" fillId="0" borderId="42" xfId="0" applyNumberFormat="1" applyFont="1" applyBorder="1" applyAlignment="1" applyProtection="1">
      <alignment horizontal="right" vertical="center"/>
    </xf>
    <xf numFmtId="164" fontId="7" fillId="5" borderId="43" xfId="0" applyNumberFormat="1" applyFont="1" applyFill="1" applyBorder="1" applyAlignment="1" applyProtection="1">
      <alignment horizontal="right" vertical="center"/>
    </xf>
    <xf numFmtId="164" fontId="7" fillId="5" borderId="44" xfId="0" applyNumberFormat="1" applyFont="1" applyFill="1" applyBorder="1" applyAlignment="1" applyProtection="1">
      <alignment horizontal="right" vertical="center"/>
    </xf>
    <xf numFmtId="164" fontId="12" fillId="0" borderId="45" xfId="0" applyNumberFormat="1" applyFont="1" applyBorder="1" applyAlignment="1" applyProtection="1">
      <alignment horizontal="right" vertical="center"/>
    </xf>
    <xf numFmtId="164" fontId="3" fillId="9" borderId="10" xfId="0" applyNumberFormat="1" applyFont="1" applyFill="1" applyBorder="1" applyAlignment="1" applyProtection="1">
      <alignment horizontal="right" vertical="center"/>
    </xf>
    <xf numFmtId="164" fontId="12" fillId="0" borderId="17" xfId="0" applyNumberFormat="1" applyFont="1" applyBorder="1" applyAlignment="1" applyProtection="1">
      <alignment horizontal="right" vertical="center"/>
    </xf>
    <xf numFmtId="164" fontId="20" fillId="10" borderId="0" xfId="0" applyNumberFormat="1" applyFont="1" applyFill="1" applyBorder="1" applyAlignment="1" applyProtection="1">
      <alignment horizontal="right" vertical="center"/>
    </xf>
    <xf numFmtId="164" fontId="8" fillId="10" borderId="0" xfId="0" applyNumberFormat="1" applyFont="1" applyFill="1" applyBorder="1" applyAlignment="1" applyProtection="1">
      <alignment horizontal="right" vertical="center"/>
    </xf>
    <xf numFmtId="166" fontId="21" fillId="0" borderId="33" xfId="1" applyNumberFormat="1" applyFont="1" applyBorder="1" applyAlignment="1" applyProtection="1"/>
    <xf numFmtId="166" fontId="25" fillId="0" borderId="34" xfId="1" applyNumberFormat="1" applyFont="1" applyBorder="1" applyAlignment="1" applyProtection="1">
      <alignment vertical="center" wrapText="1"/>
    </xf>
    <xf numFmtId="166" fontId="25" fillId="0" borderId="38" xfId="1" applyNumberFormat="1" applyFont="1" applyBorder="1" applyAlignment="1" applyProtection="1">
      <alignment vertical="center"/>
    </xf>
    <xf numFmtId="166" fontId="21" fillId="0" borderId="34" xfId="1" applyNumberFormat="1" applyFont="1" applyBorder="1" applyAlignment="1" applyProtection="1">
      <alignment vertical="top"/>
    </xf>
    <xf numFmtId="166" fontId="21" fillId="0" borderId="35" xfId="1" applyNumberFormat="1" applyFont="1" applyBorder="1" applyAlignment="1" applyProtection="1"/>
    <xf numFmtId="166" fontId="21" fillId="0" borderId="35" xfId="1" applyNumberFormat="1" applyFont="1" applyBorder="1" applyAlignment="1" applyProtection="1">
      <alignment vertical="top"/>
    </xf>
    <xf numFmtId="166" fontId="8" fillId="10" borderId="8" xfId="0" applyNumberFormat="1" applyFont="1" applyFill="1" applyBorder="1" applyAlignment="1" applyProtection="1">
      <alignment horizontal="right" vertical="center"/>
    </xf>
    <xf numFmtId="4" fontId="18" fillId="8" borderId="36" xfId="1" applyNumberFormat="1" applyFont="1" applyFill="1" applyBorder="1" applyAlignment="1" applyProtection="1">
      <alignment horizontal="right"/>
    </xf>
    <xf numFmtId="1" fontId="18" fillId="8" borderId="37" xfId="1" applyNumberFormat="1" applyFont="1" applyFill="1" applyBorder="1" applyAlignment="1" applyProtection="1">
      <alignment vertical="top"/>
    </xf>
    <xf numFmtId="3" fontId="21" fillId="8" borderId="46" xfId="1" applyNumberFormat="1" applyFont="1" applyFill="1" applyBorder="1" applyAlignment="1" applyProtection="1">
      <alignment vertical="top"/>
    </xf>
    <xf numFmtId="3" fontId="18" fillId="8" borderId="46" xfId="1" applyNumberFormat="1" applyFont="1" applyFill="1" applyBorder="1" applyAlignment="1" applyProtection="1">
      <alignment vertical="top"/>
    </xf>
    <xf numFmtId="166" fontId="21" fillId="8" borderId="36" xfId="1" applyNumberFormat="1" applyFont="1" applyFill="1" applyBorder="1" applyAlignment="1" applyProtection="1"/>
    <xf numFmtId="166" fontId="21" fillId="8" borderId="37" xfId="1" applyNumberFormat="1" applyFont="1" applyFill="1" applyBorder="1" applyAlignment="1" applyProtection="1">
      <alignment vertical="top"/>
    </xf>
    <xf numFmtId="166" fontId="21" fillId="8" borderId="46" xfId="1" applyNumberFormat="1" applyFont="1" applyFill="1" applyBorder="1" applyAlignment="1" applyProtection="1"/>
    <xf numFmtId="166" fontId="21" fillId="8" borderId="46" xfId="1" applyNumberFormat="1" applyFont="1" applyFill="1" applyBorder="1" applyAlignment="1" applyProtection="1">
      <alignment vertical="top"/>
    </xf>
    <xf numFmtId="1" fontId="18" fillId="0" borderId="37" xfId="1" applyNumberFormat="1" applyFont="1" applyFill="1" applyBorder="1" applyAlignment="1" applyProtection="1">
      <alignment vertical="top"/>
    </xf>
    <xf numFmtId="3" fontId="21" fillId="0" borderId="46" xfId="1" applyNumberFormat="1" applyFont="1" applyFill="1" applyBorder="1" applyAlignment="1" applyProtection="1">
      <alignment vertical="top"/>
    </xf>
    <xf numFmtId="3" fontId="18" fillId="0" borderId="46" xfId="1" applyNumberFormat="1" applyFont="1" applyFill="1" applyBorder="1" applyAlignment="1" applyProtection="1">
      <alignment vertical="top"/>
    </xf>
    <xf numFmtId="166" fontId="21" fillId="0" borderId="36" xfId="1" applyNumberFormat="1" applyFont="1" applyFill="1" applyBorder="1" applyAlignment="1" applyProtection="1"/>
    <xf numFmtId="166" fontId="21" fillId="0" borderId="37" xfId="1" applyNumberFormat="1" applyFont="1" applyFill="1" applyBorder="1" applyAlignment="1" applyProtection="1">
      <alignment vertical="top"/>
    </xf>
    <xf numFmtId="166" fontId="21" fillId="0" borderId="46" xfId="1" applyNumberFormat="1" applyFont="1" applyFill="1" applyBorder="1" applyAlignment="1" applyProtection="1"/>
    <xf numFmtId="166" fontId="21" fillId="0" borderId="46" xfId="1" applyNumberFormat="1" applyFont="1" applyFill="1" applyBorder="1" applyAlignment="1" applyProtection="1">
      <alignment vertical="top"/>
    </xf>
    <xf numFmtId="4" fontId="18" fillId="0" borderId="47" xfId="1" applyNumberFormat="1" applyFont="1" applyFill="1" applyBorder="1" applyAlignment="1" applyProtection="1">
      <alignment horizontal="right"/>
    </xf>
    <xf numFmtId="1" fontId="18" fillId="0" borderId="38" xfId="1" applyNumberFormat="1" applyFont="1" applyFill="1" applyBorder="1" applyAlignment="1" applyProtection="1">
      <alignment vertical="top"/>
    </xf>
    <xf numFmtId="3" fontId="21" fillId="0" borderId="39" xfId="1" applyNumberFormat="1" applyFont="1" applyFill="1" applyBorder="1" applyAlignment="1" applyProtection="1">
      <alignment vertical="top"/>
    </xf>
    <xf numFmtId="3" fontId="18" fillId="0" borderId="39" xfId="1" applyNumberFormat="1" applyFont="1" applyFill="1" applyBorder="1" applyAlignment="1" applyProtection="1">
      <alignment vertical="top"/>
    </xf>
    <xf numFmtId="166" fontId="21" fillId="0" borderId="47" xfId="1" applyNumberFormat="1" applyFont="1" applyFill="1" applyBorder="1" applyAlignment="1" applyProtection="1"/>
    <xf numFmtId="166" fontId="21" fillId="0" borderId="38" xfId="1" applyNumberFormat="1" applyFont="1" applyFill="1" applyBorder="1" applyAlignment="1" applyProtection="1">
      <alignment vertical="top"/>
    </xf>
    <xf numFmtId="166" fontId="21" fillId="0" borderId="39" xfId="1" applyNumberFormat="1" applyFont="1" applyFill="1" applyBorder="1" applyAlignment="1" applyProtection="1"/>
    <xf numFmtId="166" fontId="21" fillId="0" borderId="39" xfId="1" applyNumberFormat="1" applyFont="1" applyFill="1" applyBorder="1" applyAlignment="1" applyProtection="1">
      <alignment vertical="top"/>
    </xf>
    <xf numFmtId="3" fontId="21" fillId="0" borderId="35" xfId="1" applyNumberFormat="1" applyFont="1" applyBorder="1" applyAlignment="1" applyProtection="1">
      <alignment vertical="center" wrapText="1"/>
    </xf>
    <xf numFmtId="3" fontId="25" fillId="0" borderId="34" xfId="1" applyNumberFormat="1" applyFont="1" applyBorder="1" applyAlignment="1" applyProtection="1">
      <alignment vertical="center"/>
    </xf>
    <xf numFmtId="166" fontId="25" fillId="0" borderId="34" xfId="1" applyNumberFormat="1" applyFont="1" applyBorder="1" applyAlignment="1" applyProtection="1">
      <alignment vertical="center"/>
    </xf>
    <xf numFmtId="3" fontId="21" fillId="8" borderId="46" xfId="1" applyNumberFormat="1" applyFont="1" applyFill="1" applyBorder="1" applyAlignment="1" applyProtection="1">
      <alignment vertical="center" wrapText="1"/>
    </xf>
    <xf numFmtId="3" fontId="21" fillId="8" borderId="46" xfId="1" applyNumberFormat="1" applyFont="1" applyFill="1" applyBorder="1" applyAlignment="1" applyProtection="1">
      <alignment vertical="center"/>
    </xf>
    <xf numFmtId="3" fontId="25" fillId="8" borderId="37" xfId="1" applyNumberFormat="1" applyFont="1" applyFill="1" applyBorder="1" applyAlignment="1" applyProtection="1">
      <alignment vertical="center"/>
    </xf>
    <xf numFmtId="166" fontId="25" fillId="8" borderId="37" xfId="1" applyNumberFormat="1" applyFont="1" applyFill="1" applyBorder="1" applyAlignment="1" applyProtection="1">
      <alignment vertical="center"/>
    </xf>
    <xf numFmtId="4" fontId="18" fillId="0" borderId="36" xfId="1" applyNumberFormat="1" applyFont="1" applyFill="1" applyBorder="1" applyAlignment="1" applyProtection="1">
      <alignment horizontal="right"/>
    </xf>
    <xf numFmtId="3" fontId="21" fillId="0" borderId="46" xfId="1" applyNumberFormat="1" applyFont="1" applyBorder="1" applyAlignment="1" applyProtection="1">
      <alignment vertical="center" wrapText="1"/>
    </xf>
    <xf numFmtId="3" fontId="21" fillId="0" borderId="46" xfId="1" applyNumberFormat="1" applyFont="1" applyBorder="1" applyAlignment="1" applyProtection="1">
      <alignment vertical="center"/>
    </xf>
    <xf numFmtId="3" fontId="25" fillId="0" borderId="37" xfId="1" applyNumberFormat="1" applyFont="1" applyBorder="1" applyAlignment="1" applyProtection="1">
      <alignment vertical="center"/>
    </xf>
    <xf numFmtId="166" fontId="25" fillId="0" borderId="37" xfId="1" applyNumberFormat="1" applyFont="1" applyBorder="1" applyAlignment="1" applyProtection="1">
      <alignment vertical="center"/>
    </xf>
    <xf numFmtId="3" fontId="21" fillId="0" borderId="33" xfId="1" applyNumberFormat="1" applyFont="1" applyBorder="1" applyAlignment="1" applyProtection="1"/>
    <xf numFmtId="3" fontId="21" fillId="8" borderId="36" xfId="1" applyNumberFormat="1" applyFont="1" applyFill="1" applyBorder="1" applyAlignment="1" applyProtection="1"/>
    <xf numFmtId="3" fontId="21" fillId="0" borderId="36" xfId="1" applyNumberFormat="1" applyFont="1" applyFill="1" applyBorder="1" applyAlignment="1" applyProtection="1"/>
    <xf numFmtId="3" fontId="21" fillId="0" borderId="47" xfId="1" applyNumberFormat="1" applyFont="1" applyFill="1" applyBorder="1" applyAlignment="1" applyProtection="1"/>
    <xf numFmtId="0" fontId="32" fillId="0" borderId="0" xfId="0" applyFont="1" applyAlignment="1" applyProtection="1">
      <alignment vertical="center"/>
    </xf>
    <xf numFmtId="164" fontId="8" fillId="10" borderId="18" xfId="0" applyNumberFormat="1" applyFont="1" applyFill="1" applyBorder="1" applyAlignment="1" applyProtection="1">
      <alignment horizontal="right"/>
    </xf>
    <xf numFmtId="164" fontId="20" fillId="10" borderId="21" xfId="0" applyNumberFormat="1" applyFont="1" applyFill="1" applyBorder="1" applyAlignment="1" applyProtection="1">
      <alignment horizontal="right" vertical="center"/>
    </xf>
    <xf numFmtId="164" fontId="20" fillId="10" borderId="2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3" fillId="0" borderId="0" xfId="0" applyFont="1" applyAlignment="1">
      <alignment vertical="center"/>
    </xf>
    <xf numFmtId="0" fontId="34" fillId="0" borderId="0" xfId="4" applyAlignment="1">
      <alignment vertical="center"/>
    </xf>
    <xf numFmtId="0" fontId="10" fillId="0" borderId="0" xfId="0" applyFont="1" applyProtection="1">
      <protection locked="0"/>
    </xf>
    <xf numFmtId="0" fontId="10" fillId="3" borderId="1" xfId="0" applyFont="1" applyFill="1" applyBorder="1" applyAlignment="1" applyProtection="1">
      <alignment horizontal="right"/>
      <protection locked="0"/>
    </xf>
    <xf numFmtId="164" fontId="12" fillId="0" borderId="3" xfId="0" applyNumberFormat="1" applyFont="1" applyBorder="1" applyAlignment="1" applyProtection="1">
      <alignment horizontal="right" vertical="center"/>
      <protection locked="0"/>
    </xf>
    <xf numFmtId="164" fontId="12" fillId="0" borderId="5" xfId="0" applyNumberFormat="1" applyFont="1" applyBorder="1" applyAlignment="1" applyProtection="1">
      <alignment horizontal="right" vertical="center"/>
      <protection locked="0"/>
    </xf>
    <xf numFmtId="165" fontId="13" fillId="0" borderId="0" xfId="0" applyNumberFormat="1" applyFont="1" applyAlignment="1" applyProtection="1">
      <alignment horizontal="right"/>
      <protection locked="0"/>
    </xf>
    <xf numFmtId="164" fontId="12" fillId="0" borderId="8" xfId="0" applyNumberFormat="1" applyFont="1" applyBorder="1" applyAlignment="1" applyProtection="1">
      <alignment horizontal="right" vertical="center"/>
      <protection locked="0"/>
    </xf>
    <xf numFmtId="164" fontId="8" fillId="0" borderId="5" xfId="0" applyNumberFormat="1" applyFont="1" applyBorder="1" applyAlignment="1" applyProtection="1">
      <alignment horizontal="right" vertical="center"/>
      <protection locked="0"/>
    </xf>
    <xf numFmtId="164" fontId="29" fillId="0" borderId="5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right" vertical="center"/>
      <protection locked="0"/>
    </xf>
    <xf numFmtId="164" fontId="12" fillId="4" borderId="1" xfId="0" applyNumberFormat="1" applyFont="1" applyFill="1" applyBorder="1" applyAlignment="1" applyProtection="1">
      <alignment horizontal="right"/>
      <protection locked="0"/>
    </xf>
    <xf numFmtId="164" fontId="12" fillId="0" borderId="3" xfId="0" applyNumberFormat="1" applyFont="1" applyFill="1" applyBorder="1" applyAlignment="1" applyProtection="1">
      <alignment horizontal="right" vertical="center"/>
      <protection locked="0"/>
    </xf>
    <xf numFmtId="164" fontId="12" fillId="0" borderId="22" xfId="0" applyNumberFormat="1" applyFont="1" applyBorder="1" applyAlignment="1" applyProtection="1">
      <alignment horizontal="right" vertical="center"/>
      <protection locked="0"/>
    </xf>
    <xf numFmtId="164" fontId="12" fillId="0" borderId="24" xfId="0" applyNumberFormat="1" applyFont="1" applyBorder="1" applyAlignment="1" applyProtection="1">
      <alignment horizontal="right" vertical="center"/>
      <protection locked="0"/>
    </xf>
    <xf numFmtId="164" fontId="12" fillId="0" borderId="0" xfId="0" applyNumberFormat="1" applyFont="1" applyFill="1" applyBorder="1" applyAlignment="1" applyProtection="1">
      <alignment horizontal="right" vertical="center"/>
      <protection locked="0"/>
    </xf>
    <xf numFmtId="164" fontId="12" fillId="5" borderId="1" xfId="0" applyNumberFormat="1" applyFont="1" applyFill="1" applyBorder="1" applyAlignment="1" applyProtection="1">
      <alignment horizontal="right"/>
      <protection locked="0"/>
    </xf>
    <xf numFmtId="164" fontId="8" fillId="10" borderId="18" xfId="0" applyNumberFormat="1" applyFont="1" applyFill="1" applyBorder="1" applyAlignment="1" applyProtection="1">
      <alignment horizontal="right"/>
      <protection locked="0"/>
    </xf>
    <xf numFmtId="164" fontId="20" fillId="10" borderId="0" xfId="0" applyNumberFormat="1" applyFont="1" applyFill="1" applyBorder="1" applyAlignment="1" applyProtection="1">
      <alignment horizontal="right" vertical="center"/>
      <protection locked="0"/>
    </xf>
    <xf numFmtId="164" fontId="12" fillId="0" borderId="12" xfId="0" applyNumberFormat="1" applyFont="1" applyBorder="1" applyAlignment="1" applyProtection="1">
      <alignment horizontal="right" vertical="center"/>
      <protection locked="0"/>
    </xf>
    <xf numFmtId="164" fontId="8" fillId="10" borderId="0" xfId="0" applyNumberFormat="1" applyFont="1" applyFill="1" applyBorder="1" applyAlignment="1" applyProtection="1">
      <alignment horizontal="right" vertical="center"/>
      <protection locked="0"/>
    </xf>
    <xf numFmtId="164" fontId="12" fillId="0" borderId="6" xfId="0" applyNumberFormat="1" applyFont="1" applyBorder="1" applyAlignment="1" applyProtection="1">
      <alignment horizontal="right" vertical="center"/>
      <protection locked="0"/>
    </xf>
    <xf numFmtId="164" fontId="12" fillId="0" borderId="41" xfId="0" applyNumberFormat="1" applyFont="1" applyBorder="1" applyAlignment="1" applyProtection="1">
      <alignment horizontal="right" vertical="center"/>
      <protection locked="0"/>
    </xf>
    <xf numFmtId="164" fontId="12" fillId="0" borderId="42" xfId="0" applyNumberFormat="1" applyFont="1" applyBorder="1" applyAlignment="1" applyProtection="1">
      <alignment horizontal="right" vertical="center"/>
      <protection locked="0"/>
    </xf>
    <xf numFmtId="164" fontId="12" fillId="0" borderId="0" xfId="0" applyNumberFormat="1" applyFont="1" applyAlignment="1" applyProtection="1">
      <alignment horizontal="right" vertical="center"/>
      <protection locked="0"/>
    </xf>
    <xf numFmtId="164" fontId="12" fillId="0" borderId="45" xfId="0" applyNumberFormat="1" applyFont="1" applyBorder="1" applyAlignment="1" applyProtection="1">
      <alignment horizontal="right" vertical="center"/>
      <protection locked="0"/>
    </xf>
    <xf numFmtId="164" fontId="3" fillId="9" borderId="10" xfId="0" applyNumberFormat="1" applyFont="1" applyFill="1" applyBorder="1" applyAlignment="1" applyProtection="1">
      <alignment horizontal="right" vertical="center"/>
      <protection locked="0"/>
    </xf>
    <xf numFmtId="164" fontId="12" fillId="0" borderId="17" xfId="0" applyNumberFormat="1" applyFont="1" applyBorder="1" applyAlignment="1" applyProtection="1">
      <alignment horizontal="right" vertical="center"/>
      <protection locked="0"/>
    </xf>
    <xf numFmtId="164" fontId="31" fillId="0" borderId="0" xfId="0" applyNumberFormat="1" applyFont="1" applyAlignment="1" applyProtection="1">
      <alignment horizontal="right" vertical="center"/>
      <protection locked="0"/>
    </xf>
    <xf numFmtId="164" fontId="12" fillId="6" borderId="1" xfId="0" applyNumberFormat="1" applyFont="1" applyFill="1" applyBorder="1" applyAlignment="1" applyProtection="1">
      <alignment horizontal="right"/>
      <protection locked="0"/>
    </xf>
    <xf numFmtId="164" fontId="12" fillId="7" borderId="1" xfId="0" applyNumberFormat="1" applyFont="1" applyFill="1" applyBorder="1" applyAlignment="1" applyProtection="1">
      <alignment horizontal="right"/>
      <protection locked="0"/>
    </xf>
    <xf numFmtId="164" fontId="12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7" borderId="9" xfId="0" applyNumberFormat="1" applyFont="1" applyFill="1" applyBorder="1" applyAlignment="1" applyProtection="1">
      <alignment horizontal="right" vertical="center"/>
      <protection locked="0"/>
    </xf>
    <xf numFmtId="0" fontId="23" fillId="0" borderId="13" xfId="2" applyNumberFormat="1" applyFont="1" applyBorder="1" applyAlignment="1" applyProtection="1">
      <alignment horizontal="right" vertical="center" wrapText="1"/>
    </xf>
    <xf numFmtId="0" fontId="23" fillId="0" borderId="30" xfId="2" applyNumberFormat="1" applyFont="1" applyBorder="1" applyAlignment="1" applyProtection="1">
      <alignment horizontal="right" vertical="center" wrapText="1"/>
    </xf>
    <xf numFmtId="0" fontId="23" fillId="0" borderId="36" xfId="2" applyNumberFormat="1" applyFont="1" applyBorder="1" applyAlignment="1" applyProtection="1">
      <alignment horizontal="left" vertical="center" wrapText="1"/>
    </xf>
    <xf numFmtId="0" fontId="23" fillId="0" borderId="37" xfId="2" applyNumberFormat="1" applyFont="1" applyBorder="1" applyAlignment="1" applyProtection="1">
      <alignment horizontal="left" vertical="center" wrapText="1"/>
    </xf>
    <xf numFmtId="0" fontId="23" fillId="0" borderId="13" xfId="1" applyNumberFormat="1" applyFont="1" applyBorder="1" applyAlignment="1" applyProtection="1">
      <alignment horizontal="right" vertical="center" wrapText="1"/>
    </xf>
    <xf numFmtId="0" fontId="23" fillId="0" borderId="30" xfId="1" applyNumberFormat="1" applyFont="1" applyBorder="1" applyAlignment="1" applyProtection="1">
      <alignment horizontal="right" vertical="center" wrapText="1"/>
    </xf>
    <xf numFmtId="0" fontId="23" fillId="0" borderId="36" xfId="1" applyNumberFormat="1" applyFont="1" applyBorder="1" applyAlignment="1" applyProtection="1">
      <alignment horizontal="left" vertical="center" wrapText="1"/>
    </xf>
    <xf numFmtId="0" fontId="23" fillId="0" borderId="37" xfId="1" applyNumberFormat="1" applyFont="1" applyBorder="1" applyAlignment="1" applyProtection="1">
      <alignment horizontal="left" vertical="center" wrapText="1"/>
    </xf>
    <xf numFmtId="0" fontId="23" fillId="0" borderId="13" xfId="3" applyFont="1" applyFill="1" applyBorder="1" applyAlignment="1" applyProtection="1">
      <alignment horizontal="right" vertical="center" wrapText="1"/>
    </xf>
    <xf numFmtId="0" fontId="23" fillId="0" borderId="30" xfId="3" applyFont="1" applyFill="1" applyBorder="1" applyAlignment="1" applyProtection="1">
      <alignment horizontal="right" vertical="center" wrapText="1"/>
    </xf>
    <xf numFmtId="0" fontId="23" fillId="0" borderId="36" xfId="3" applyFont="1" applyFill="1" applyBorder="1" applyAlignment="1" applyProtection="1">
      <alignment horizontal="left" vertical="center" wrapText="1"/>
    </xf>
    <xf numFmtId="0" fontId="23" fillId="0" borderId="37" xfId="3" applyFont="1" applyFill="1" applyBorder="1" applyAlignment="1" applyProtection="1">
      <alignment horizontal="left" vertical="center" wrapText="1"/>
    </xf>
    <xf numFmtId="0" fontId="36" fillId="3" borderId="4" xfId="0" applyFont="1" applyFill="1" applyBorder="1" applyAlignment="1" applyProtection="1">
      <alignment horizontal="right" vertical="center" wrapText="1"/>
    </xf>
    <xf numFmtId="0" fontId="35" fillId="3" borderId="4" xfId="0" applyFont="1" applyFill="1" applyBorder="1" applyAlignment="1" applyProtection="1">
      <alignment horizontal="left" vertical="center" wrapText="1"/>
    </xf>
    <xf numFmtId="164" fontId="35" fillId="0" borderId="5" xfId="0" applyNumberFormat="1" applyFont="1" applyBorder="1" applyAlignment="1" applyProtection="1">
      <alignment horizontal="right" vertical="center"/>
    </xf>
    <xf numFmtId="0" fontId="37" fillId="0" borderId="0" xfId="0" applyFont="1" applyAlignment="1" applyProtection="1">
      <alignment vertical="center"/>
    </xf>
    <xf numFmtId="164" fontId="10" fillId="0" borderId="0" xfId="0" applyNumberFormat="1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65" fontId="14" fillId="0" borderId="0" xfId="0" applyNumberFormat="1" applyFont="1" applyAlignment="1" applyProtection="1">
      <alignment horizontal="right"/>
      <protection locked="0"/>
    </xf>
    <xf numFmtId="0" fontId="30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32" fillId="0" borderId="0" xfId="0" applyFont="1" applyAlignment="1" applyProtection="1">
      <alignment vertical="center"/>
      <protection locked="0"/>
    </xf>
    <xf numFmtId="164" fontId="10" fillId="0" borderId="0" xfId="0" applyNumberFormat="1" applyFont="1" applyAlignment="1" applyProtection="1">
      <alignment vertical="center"/>
      <protection locked="0"/>
    </xf>
    <xf numFmtId="0" fontId="38" fillId="0" borderId="0" xfId="0" applyFont="1" applyAlignment="1">
      <alignment vertical="center"/>
    </xf>
  </cellXfs>
  <cellStyles count="5">
    <cellStyle name="Link" xfId="4" builtinId="8"/>
    <cellStyle name="Standard" xfId="0" builtinId="0"/>
    <cellStyle name="Standard 2" xfId="1"/>
    <cellStyle name="Standard 2 2" xfId="2"/>
    <cellStyle name="Standard_Auszug_aus_KantonalerGliederung_Anlagespiegel 2" xfId="3"/>
  </cellStyles>
  <dxfs count="16">
    <dxf>
      <font>
        <color theme="0"/>
      </font>
    </dxf>
    <dxf>
      <font>
        <color theme="0"/>
      </font>
    </dxf>
    <dxf>
      <font>
        <color theme="2" tint="-9.9948118533890809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2" tint="-9.9948118533890809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2" tint="-9.9948118533890809E-2"/>
      </font>
    </dxf>
    <dxf>
      <font>
        <color theme="0"/>
      </font>
    </dxf>
    <dxf>
      <font>
        <color theme="0"/>
      </font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elle1" displayName="Tabelle1" ref="A3:C9" totalsRowShown="0" headerRowDxfId="15">
  <tableColumns count="3">
    <tableColumn id="1" name="Tabelle" dataDxfId="14"/>
    <tableColumn id="2" name="to do" dataDxfId="13"/>
    <tableColumn id="3" name="Bereic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9"/>
  <sheetViews>
    <sheetView tabSelected="1" workbookViewId="0"/>
  </sheetViews>
  <sheetFormatPr baseColWidth="10" defaultRowHeight="15" x14ac:dyDescent="0.25"/>
  <cols>
    <col min="1" max="1" width="18.5703125" style="282" bestFit="1" customWidth="1"/>
    <col min="2" max="2" width="51.7109375" style="282" customWidth="1"/>
    <col min="3" max="3" width="29.7109375" style="282" customWidth="1"/>
    <col min="4" max="16384" width="11.42578125" style="282"/>
  </cols>
  <sheetData>
    <row r="1" spans="1:4" ht="21" x14ac:dyDescent="0.25">
      <c r="A1" s="284" t="s">
        <v>287</v>
      </c>
      <c r="D1" s="344" t="s">
        <v>305</v>
      </c>
    </row>
    <row r="3" spans="1:4" x14ac:dyDescent="0.25">
      <c r="A3" s="282" t="s">
        <v>282</v>
      </c>
      <c r="B3" s="282" t="s">
        <v>283</v>
      </c>
      <c r="C3" s="282" t="s">
        <v>284</v>
      </c>
    </row>
    <row r="4" spans="1:4" ht="35.25" customHeight="1" x14ac:dyDescent="0.25">
      <c r="A4" s="282" t="s">
        <v>285</v>
      </c>
      <c r="B4" s="282" t="s">
        <v>289</v>
      </c>
      <c r="C4" s="285" t="s">
        <v>290</v>
      </c>
    </row>
    <row r="5" spans="1:4" ht="35.25" customHeight="1" x14ac:dyDescent="0.25">
      <c r="A5" s="282" t="s">
        <v>285</v>
      </c>
      <c r="B5" s="283" t="s">
        <v>291</v>
      </c>
      <c r="C5" s="285" t="s">
        <v>292</v>
      </c>
    </row>
    <row r="6" spans="1:4" ht="35.25" customHeight="1" x14ac:dyDescent="0.25">
      <c r="A6" s="282" t="s">
        <v>285</v>
      </c>
      <c r="B6" s="283" t="s">
        <v>293</v>
      </c>
      <c r="C6" s="285" t="s">
        <v>294</v>
      </c>
    </row>
    <row r="7" spans="1:4" ht="35.25" customHeight="1" x14ac:dyDescent="0.25">
      <c r="A7" s="282" t="s">
        <v>285</v>
      </c>
      <c r="B7" s="283" t="s">
        <v>295</v>
      </c>
      <c r="C7" s="285" t="s">
        <v>281</v>
      </c>
    </row>
    <row r="8" spans="1:4" ht="35.25" customHeight="1" x14ac:dyDescent="0.25">
      <c r="A8" s="282" t="s">
        <v>285</v>
      </c>
      <c r="B8" s="283" t="s">
        <v>296</v>
      </c>
      <c r="C8" s="285" t="s">
        <v>297</v>
      </c>
    </row>
    <row r="9" spans="1:4" ht="35.25" customHeight="1" x14ac:dyDescent="0.25">
      <c r="A9" s="282" t="s">
        <v>286</v>
      </c>
      <c r="B9" s="283" t="s">
        <v>288</v>
      </c>
    </row>
  </sheetData>
  <sheetProtection sheet="1" objects="1" scenarios="1"/>
  <hyperlinks>
    <hyperlink ref="C4" location="Eingabe!C4" display="Zelle &quot;C4&quot;"/>
    <hyperlink ref="C5" location="Eingabe!C6" display="Spalte C"/>
    <hyperlink ref="C6" location="Eingabe!C199" display="Zelle &quot;C199&quot;"/>
    <hyperlink ref="C7" location="Eingabe!D6" display="Spalten D - H"/>
    <hyperlink ref="C8" location="Eingabe!D199" display="Zeile 199 (D - H)"/>
  </hyperlink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9" tint="0.39997558519241921"/>
  </sheetPr>
  <dimension ref="A1:L211"/>
  <sheetViews>
    <sheetView zoomScaleNormal="100" workbookViewId="0">
      <pane ySplit="4" topLeftCell="A5" activePane="bottomLeft" state="frozen"/>
      <selection pane="bottomLeft" activeCell="C4" sqref="C4"/>
    </sheetView>
  </sheetViews>
  <sheetFormatPr baseColWidth="10" defaultRowHeight="14.25" x14ac:dyDescent="0.2"/>
  <cols>
    <col min="1" max="1" width="16.42578125" style="86" customWidth="1"/>
    <col min="2" max="2" width="71.28515625" style="86" customWidth="1"/>
    <col min="3" max="3" width="12.28515625" style="286" bestFit="1" customWidth="1"/>
    <col min="4" max="4" width="12.28515625" style="286" customWidth="1"/>
    <col min="5" max="5" width="12.28515625" style="286" bestFit="1" customWidth="1"/>
    <col min="6" max="8" width="11.140625" style="286" bestFit="1" customWidth="1"/>
    <col min="9" max="9" width="28.7109375" style="286" customWidth="1"/>
    <col min="10" max="16384" width="11.42578125" style="286"/>
  </cols>
  <sheetData>
    <row r="1" spans="1:9" ht="15.75" x14ac:dyDescent="0.25">
      <c r="A1" s="134" t="s">
        <v>280</v>
      </c>
      <c r="C1" s="86"/>
      <c r="D1" s="86"/>
      <c r="E1" s="86"/>
      <c r="F1" s="86"/>
      <c r="G1" s="86"/>
      <c r="H1" s="86"/>
      <c r="I1" s="334"/>
    </row>
    <row r="2" spans="1:9" ht="15" x14ac:dyDescent="0.2">
      <c r="A2" s="87"/>
      <c r="B2" s="139"/>
      <c r="C2" s="86"/>
      <c r="D2" s="86"/>
      <c r="E2" s="86"/>
      <c r="F2" s="86"/>
      <c r="G2" s="86"/>
      <c r="H2" s="86"/>
    </row>
    <row r="3" spans="1:9" ht="15.75" x14ac:dyDescent="0.25">
      <c r="A3" s="1"/>
      <c r="B3" s="88"/>
      <c r="C3" s="2" t="s">
        <v>0</v>
      </c>
      <c r="D3" s="2" t="s">
        <v>250</v>
      </c>
      <c r="E3" s="2" t="s">
        <v>250</v>
      </c>
      <c r="F3" s="2" t="s">
        <v>251</v>
      </c>
      <c r="G3" s="2" t="s">
        <v>251</v>
      </c>
      <c r="H3" s="2" t="s">
        <v>251</v>
      </c>
    </row>
    <row r="4" spans="1:9" ht="15" thickBot="1" x14ac:dyDescent="0.25">
      <c r="A4" s="3" t="s">
        <v>1</v>
      </c>
      <c r="B4" s="2"/>
      <c r="C4" s="153">
        <v>2022</v>
      </c>
      <c r="D4" s="2">
        <f>C4+1</f>
        <v>2023</v>
      </c>
      <c r="E4" s="2">
        <f t="shared" ref="E4:H4" si="0">D4+1</f>
        <v>2024</v>
      </c>
      <c r="F4" s="2">
        <f t="shared" si="0"/>
        <v>2025</v>
      </c>
      <c r="G4" s="2">
        <f t="shared" si="0"/>
        <v>2026</v>
      </c>
      <c r="H4" s="2">
        <f t="shared" si="0"/>
        <v>2027</v>
      </c>
    </row>
    <row r="5" spans="1:9" ht="15" thickBot="1" x14ac:dyDescent="0.25">
      <c r="A5" s="4" t="s">
        <v>2</v>
      </c>
      <c r="B5" s="89"/>
      <c r="C5" s="287"/>
      <c r="D5" s="287"/>
      <c r="E5" s="287"/>
      <c r="F5" s="287"/>
      <c r="G5" s="287"/>
      <c r="H5" s="287"/>
    </row>
    <row r="6" spans="1:9" s="335" customFormat="1" x14ac:dyDescent="0.25">
      <c r="A6" s="5">
        <v>30</v>
      </c>
      <c r="B6" s="93" t="s">
        <v>3</v>
      </c>
      <c r="C6" s="288"/>
      <c r="D6" s="288"/>
      <c r="E6" s="288"/>
      <c r="F6" s="288"/>
      <c r="G6" s="288"/>
      <c r="H6" s="288"/>
    </row>
    <row r="7" spans="1:9" s="335" customFormat="1" x14ac:dyDescent="0.25">
      <c r="A7" s="6">
        <v>31</v>
      </c>
      <c r="B7" s="94" t="s">
        <v>4</v>
      </c>
      <c r="C7" s="289"/>
      <c r="D7" s="289"/>
      <c r="E7" s="289"/>
      <c r="F7" s="289"/>
      <c r="G7" s="289"/>
      <c r="H7" s="289"/>
    </row>
    <row r="8" spans="1:9" s="335" customFormat="1" x14ac:dyDescent="0.25">
      <c r="A8" s="6" t="s">
        <v>5</v>
      </c>
      <c r="B8" s="94" t="s">
        <v>6</v>
      </c>
      <c r="C8" s="289"/>
      <c r="D8" s="289"/>
      <c r="E8" s="289"/>
      <c r="F8" s="289"/>
      <c r="G8" s="289"/>
      <c r="H8" s="289"/>
    </row>
    <row r="9" spans="1:9" s="335" customFormat="1" x14ac:dyDescent="0.25">
      <c r="A9" s="6" t="s">
        <v>7</v>
      </c>
      <c r="B9" s="94" t="s">
        <v>8</v>
      </c>
      <c r="C9" s="289"/>
      <c r="D9" s="289"/>
      <c r="E9" s="289"/>
      <c r="F9" s="289"/>
      <c r="G9" s="289"/>
      <c r="H9" s="289"/>
    </row>
    <row r="10" spans="1:9" s="335" customFormat="1" x14ac:dyDescent="0.25">
      <c r="A10" s="6">
        <v>33</v>
      </c>
      <c r="B10" s="94" t="s">
        <v>9</v>
      </c>
      <c r="C10" s="7">
        <f>SUM(C11,C12,C13)</f>
        <v>0</v>
      </c>
      <c r="D10" s="7">
        <f t="shared" ref="D10:H10" si="1">SUM(D11,D12,D13)</f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</row>
    <row r="11" spans="1:9" s="335" customFormat="1" x14ac:dyDescent="0.25">
      <c r="A11" s="6">
        <v>330</v>
      </c>
      <c r="B11" s="94" t="s">
        <v>10</v>
      </c>
      <c r="C11" s="289"/>
      <c r="D11" s="289"/>
      <c r="E11" s="289"/>
      <c r="F11" s="289"/>
      <c r="G11" s="289"/>
      <c r="H11" s="289"/>
    </row>
    <row r="12" spans="1:9" s="335" customFormat="1" x14ac:dyDescent="0.25">
      <c r="A12" s="6">
        <v>332</v>
      </c>
      <c r="B12" s="94" t="s">
        <v>11</v>
      </c>
      <c r="C12" s="289"/>
      <c r="D12" s="289"/>
      <c r="E12" s="289"/>
      <c r="F12" s="289"/>
      <c r="G12" s="289"/>
      <c r="H12" s="289"/>
    </row>
    <row r="13" spans="1:9" s="335" customFormat="1" x14ac:dyDescent="0.25">
      <c r="A13" s="6">
        <v>339</v>
      </c>
      <c r="B13" s="94" t="s">
        <v>12</v>
      </c>
      <c r="C13" s="289"/>
      <c r="D13" s="289"/>
      <c r="E13" s="289"/>
      <c r="F13" s="289"/>
      <c r="G13" s="289"/>
      <c r="H13" s="289"/>
    </row>
    <row r="14" spans="1:9" s="335" customFormat="1" x14ac:dyDescent="0.25">
      <c r="A14" s="6" t="s">
        <v>278</v>
      </c>
      <c r="B14" s="94" t="s">
        <v>13</v>
      </c>
      <c r="C14" s="8">
        <f>SUM(C15,C16)</f>
        <v>0</v>
      </c>
      <c r="D14" s="8">
        <f t="shared" ref="D14:H14" si="2">SUM(D15,D16)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</row>
    <row r="15" spans="1:9" s="335" customFormat="1" x14ac:dyDescent="0.2">
      <c r="A15" s="6">
        <v>350</v>
      </c>
      <c r="B15" s="211" t="s">
        <v>298</v>
      </c>
      <c r="C15" s="289"/>
      <c r="D15" s="289"/>
      <c r="E15" s="290"/>
      <c r="F15" s="290"/>
      <c r="G15" s="290"/>
      <c r="H15" s="290"/>
    </row>
    <row r="16" spans="1:9" s="335" customFormat="1" x14ac:dyDescent="0.25">
      <c r="A16" s="6">
        <v>901</v>
      </c>
      <c r="B16" s="211" t="s">
        <v>299</v>
      </c>
      <c r="C16" s="289"/>
      <c r="D16" s="289"/>
      <c r="E16" s="289"/>
      <c r="F16" s="289"/>
      <c r="G16" s="289"/>
      <c r="H16" s="289"/>
    </row>
    <row r="17" spans="1:12" s="335" customFormat="1" x14ac:dyDescent="0.25">
      <c r="A17" s="6">
        <v>36</v>
      </c>
      <c r="B17" s="94" t="s">
        <v>14</v>
      </c>
      <c r="C17" s="289"/>
      <c r="D17" s="289"/>
      <c r="E17" s="289"/>
      <c r="F17" s="289"/>
      <c r="G17" s="289"/>
      <c r="H17" s="289"/>
    </row>
    <row r="18" spans="1:12" s="335" customFormat="1" x14ac:dyDescent="0.25">
      <c r="A18" s="6" t="s">
        <v>15</v>
      </c>
      <c r="B18" s="94" t="s">
        <v>16</v>
      </c>
      <c r="C18" s="289"/>
      <c r="D18" s="289"/>
      <c r="E18" s="289"/>
      <c r="F18" s="289"/>
      <c r="G18" s="289"/>
      <c r="H18" s="289"/>
    </row>
    <row r="19" spans="1:12" s="335" customFormat="1" x14ac:dyDescent="0.25">
      <c r="A19" s="6" t="s">
        <v>17</v>
      </c>
      <c r="B19" s="94" t="s">
        <v>18</v>
      </c>
      <c r="C19" s="289"/>
      <c r="D19" s="289"/>
      <c r="E19" s="289"/>
      <c r="F19" s="289"/>
      <c r="G19" s="289"/>
      <c r="H19" s="289"/>
    </row>
    <row r="20" spans="1:12" s="335" customFormat="1" x14ac:dyDescent="0.25">
      <c r="A20" s="6">
        <v>364</v>
      </c>
      <c r="B20" s="94" t="s">
        <v>19</v>
      </c>
      <c r="C20" s="289"/>
      <c r="D20" s="289"/>
      <c r="E20" s="289"/>
      <c r="F20" s="289"/>
      <c r="G20" s="289"/>
      <c r="H20" s="289"/>
    </row>
    <row r="21" spans="1:12" s="335" customFormat="1" x14ac:dyDescent="0.25">
      <c r="A21" s="6">
        <v>365</v>
      </c>
      <c r="B21" s="94" t="s">
        <v>20</v>
      </c>
      <c r="C21" s="289"/>
      <c r="D21" s="289"/>
      <c r="E21" s="289"/>
      <c r="F21" s="289"/>
      <c r="G21" s="289"/>
      <c r="H21" s="289"/>
    </row>
    <row r="22" spans="1:12" s="335" customFormat="1" x14ac:dyDescent="0.25">
      <c r="A22" s="6">
        <v>366</v>
      </c>
      <c r="B22" s="94" t="s">
        <v>21</v>
      </c>
      <c r="C22" s="289"/>
      <c r="D22" s="289"/>
      <c r="E22" s="289"/>
      <c r="F22" s="289"/>
      <c r="G22" s="289"/>
      <c r="H22" s="289"/>
    </row>
    <row r="23" spans="1:12" s="335" customFormat="1" x14ac:dyDescent="0.25">
      <c r="A23" s="6">
        <v>37</v>
      </c>
      <c r="B23" s="94" t="s">
        <v>22</v>
      </c>
      <c r="C23" s="289"/>
      <c r="D23" s="289"/>
      <c r="E23" s="289"/>
      <c r="F23" s="289"/>
      <c r="G23" s="289"/>
      <c r="H23" s="289"/>
    </row>
    <row r="24" spans="1:12" s="335" customFormat="1" x14ac:dyDescent="0.25">
      <c r="A24" s="6" t="s">
        <v>23</v>
      </c>
      <c r="B24" s="94" t="s">
        <v>24</v>
      </c>
      <c r="C24" s="289"/>
      <c r="D24" s="289"/>
      <c r="E24" s="289"/>
      <c r="F24" s="289"/>
      <c r="G24" s="289"/>
      <c r="H24" s="289"/>
    </row>
    <row r="25" spans="1:12" s="335" customFormat="1" x14ac:dyDescent="0.25">
      <c r="A25" s="6" t="s">
        <v>25</v>
      </c>
      <c r="B25" s="94" t="s">
        <v>26</v>
      </c>
      <c r="C25" s="289"/>
      <c r="D25" s="289"/>
      <c r="E25" s="289"/>
      <c r="F25" s="289"/>
      <c r="G25" s="289"/>
      <c r="H25" s="289"/>
    </row>
    <row r="26" spans="1:12" s="335" customFormat="1" x14ac:dyDescent="0.25">
      <c r="A26" s="9">
        <v>39</v>
      </c>
      <c r="B26" s="95" t="s">
        <v>27</v>
      </c>
      <c r="C26" s="291"/>
      <c r="D26" s="291"/>
      <c r="E26" s="291"/>
      <c r="F26" s="291"/>
      <c r="G26" s="291"/>
      <c r="H26" s="291"/>
    </row>
    <row r="27" spans="1:12" s="336" customFormat="1" x14ac:dyDescent="0.25">
      <c r="A27" s="11" t="s">
        <v>28</v>
      </c>
      <c r="B27" s="12" t="s">
        <v>248</v>
      </c>
      <c r="C27" s="13">
        <f>SUM(C6,C7,C10,C14,C17,C23)</f>
        <v>0</v>
      </c>
      <c r="D27" s="13">
        <f t="shared" ref="D27:H27" si="3">SUM(D6,D7,D10,D14,D17,D23)</f>
        <v>0</v>
      </c>
      <c r="E27" s="13">
        <f t="shared" si="3"/>
        <v>0</v>
      </c>
      <c r="F27" s="13">
        <f t="shared" si="3"/>
        <v>0</v>
      </c>
      <c r="G27" s="13">
        <f t="shared" si="3"/>
        <v>0</v>
      </c>
      <c r="H27" s="13">
        <f t="shared" si="3"/>
        <v>0</v>
      </c>
      <c r="I27" s="335"/>
    </row>
    <row r="28" spans="1:12" s="335" customFormat="1" x14ac:dyDescent="0.25">
      <c r="A28" s="14">
        <v>40</v>
      </c>
      <c r="B28" s="96" t="s">
        <v>29</v>
      </c>
      <c r="C28" s="15">
        <f>SUM(C29,C30,C31)</f>
        <v>0</v>
      </c>
      <c r="D28" s="15">
        <f t="shared" ref="D28:H28" si="4">SUM(D29,D30,D31)</f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</row>
    <row r="29" spans="1:12" s="335" customFormat="1" x14ac:dyDescent="0.2">
      <c r="A29" s="6">
        <v>400</v>
      </c>
      <c r="B29" s="94" t="s">
        <v>30</v>
      </c>
      <c r="C29" s="292"/>
      <c r="D29" s="292"/>
      <c r="E29" s="292"/>
      <c r="F29" s="292"/>
      <c r="G29" s="292"/>
      <c r="H29" s="292"/>
      <c r="J29" s="337"/>
      <c r="K29" s="337"/>
      <c r="L29" s="337"/>
    </row>
    <row r="30" spans="1:12" s="335" customFormat="1" x14ac:dyDescent="0.2">
      <c r="A30" s="6">
        <v>401</v>
      </c>
      <c r="B30" s="94" t="s">
        <v>31</v>
      </c>
      <c r="C30" s="292"/>
      <c r="D30" s="292"/>
      <c r="E30" s="292"/>
      <c r="F30" s="292"/>
      <c r="G30" s="292"/>
      <c r="H30" s="292"/>
      <c r="J30" s="337"/>
      <c r="K30" s="337"/>
      <c r="L30" s="337"/>
    </row>
    <row r="31" spans="1:12" s="335" customFormat="1" x14ac:dyDescent="0.2">
      <c r="A31" s="6" t="s">
        <v>32</v>
      </c>
      <c r="B31" s="94" t="s">
        <v>33</v>
      </c>
      <c r="C31" s="289"/>
      <c r="D31" s="289"/>
      <c r="E31" s="292"/>
      <c r="F31" s="292"/>
      <c r="G31" s="292"/>
      <c r="H31" s="292"/>
      <c r="J31" s="337"/>
      <c r="K31" s="337"/>
      <c r="L31" s="337"/>
    </row>
    <row r="32" spans="1:12" s="338" customFormat="1" hidden="1" x14ac:dyDescent="0.25">
      <c r="A32" s="207">
        <v>4021</v>
      </c>
      <c r="B32" s="208" t="s">
        <v>34</v>
      </c>
      <c r="C32" s="293"/>
      <c r="D32" s="293"/>
      <c r="E32" s="293"/>
      <c r="F32" s="293"/>
      <c r="G32" s="293"/>
      <c r="H32" s="293"/>
    </row>
    <row r="33" spans="1:12" s="335" customFormat="1" x14ac:dyDescent="0.25">
      <c r="A33" s="6">
        <v>4022</v>
      </c>
      <c r="B33" s="94" t="s">
        <v>35</v>
      </c>
      <c r="C33" s="289"/>
      <c r="D33" s="289"/>
      <c r="E33" s="289"/>
      <c r="F33" s="289"/>
      <c r="G33" s="289"/>
      <c r="H33" s="289"/>
    </row>
    <row r="34" spans="1:12" s="338" customFormat="1" hidden="1" x14ac:dyDescent="0.25">
      <c r="A34" s="207">
        <v>4023</v>
      </c>
      <c r="B34" s="208" t="s">
        <v>36</v>
      </c>
      <c r="C34" s="293"/>
      <c r="D34" s="293"/>
      <c r="E34" s="293"/>
      <c r="F34" s="293"/>
      <c r="G34" s="293"/>
      <c r="H34" s="293"/>
    </row>
    <row r="35" spans="1:12" s="335" customFormat="1" x14ac:dyDescent="0.2">
      <c r="A35" s="6">
        <v>41</v>
      </c>
      <c r="B35" s="94" t="s">
        <v>37</v>
      </c>
      <c r="C35" s="289"/>
      <c r="D35" s="289"/>
      <c r="E35" s="292"/>
      <c r="F35" s="292"/>
      <c r="G35" s="292"/>
      <c r="H35" s="292"/>
      <c r="J35" s="337"/>
      <c r="K35" s="337"/>
      <c r="L35" s="337"/>
    </row>
    <row r="36" spans="1:12" s="335" customFormat="1" x14ac:dyDescent="0.2">
      <c r="A36" s="6">
        <v>42</v>
      </c>
      <c r="B36" s="94" t="s">
        <v>38</v>
      </c>
      <c r="C36" s="289"/>
      <c r="D36" s="289"/>
      <c r="E36" s="289"/>
      <c r="F36" s="292"/>
      <c r="G36" s="292"/>
      <c r="H36" s="292"/>
      <c r="J36" s="337"/>
      <c r="K36" s="337"/>
      <c r="L36" s="337"/>
    </row>
    <row r="37" spans="1:12" s="335" customFormat="1" x14ac:dyDescent="0.2">
      <c r="A37" s="6">
        <v>43</v>
      </c>
      <c r="B37" s="94" t="s">
        <v>39</v>
      </c>
      <c r="C37" s="7">
        <f>SUM(C38,C39,C40,C41)</f>
        <v>0</v>
      </c>
      <c r="D37" s="7">
        <f t="shared" ref="D37:H37" si="5">SUM(D38,D39,D40,D41)</f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J37" s="337"/>
      <c r="K37" s="337"/>
    </row>
    <row r="38" spans="1:12" s="335" customFormat="1" x14ac:dyDescent="0.25">
      <c r="A38" s="6">
        <v>430</v>
      </c>
      <c r="B38" s="94" t="s">
        <v>39</v>
      </c>
      <c r="C38" s="289"/>
      <c r="D38" s="289"/>
      <c r="E38" s="289"/>
      <c r="F38" s="289"/>
      <c r="G38" s="289"/>
      <c r="H38" s="289"/>
    </row>
    <row r="39" spans="1:12" s="335" customFormat="1" x14ac:dyDescent="0.25">
      <c r="A39" s="6">
        <v>431</v>
      </c>
      <c r="B39" s="94" t="s">
        <v>40</v>
      </c>
      <c r="C39" s="289"/>
      <c r="D39" s="289"/>
      <c r="E39" s="289"/>
      <c r="F39" s="289"/>
      <c r="G39" s="289"/>
      <c r="H39" s="289"/>
    </row>
    <row r="40" spans="1:12" s="335" customFormat="1" x14ac:dyDescent="0.25">
      <c r="A40" s="6">
        <v>432</v>
      </c>
      <c r="B40" s="94" t="s">
        <v>41</v>
      </c>
      <c r="C40" s="289"/>
      <c r="D40" s="289"/>
      <c r="E40" s="289"/>
      <c r="F40" s="289"/>
      <c r="G40" s="289"/>
      <c r="H40" s="289"/>
    </row>
    <row r="41" spans="1:12" s="335" customFormat="1" x14ac:dyDescent="0.2">
      <c r="A41" s="6">
        <v>439</v>
      </c>
      <c r="B41" s="94" t="s">
        <v>42</v>
      </c>
      <c r="C41" s="289"/>
      <c r="D41" s="289"/>
      <c r="E41" s="292"/>
      <c r="F41" s="292"/>
      <c r="G41" s="292"/>
      <c r="H41" s="292"/>
      <c r="J41" s="337"/>
      <c r="K41" s="337"/>
    </row>
    <row r="42" spans="1:12" s="335" customFormat="1" x14ac:dyDescent="0.25">
      <c r="A42" s="6">
        <v>45</v>
      </c>
      <c r="B42" s="211" t="s">
        <v>302</v>
      </c>
      <c r="C42" s="7">
        <f>SUM(C43,C44)</f>
        <v>0</v>
      </c>
      <c r="D42" s="7">
        <f t="shared" ref="D42:H42" si="6">SUM(D43,D44)</f>
        <v>0</v>
      </c>
      <c r="E42" s="7">
        <f t="shared" si="6"/>
        <v>0</v>
      </c>
      <c r="F42" s="7">
        <f t="shared" si="6"/>
        <v>0</v>
      </c>
      <c r="G42" s="7">
        <f t="shared" si="6"/>
        <v>0</v>
      </c>
      <c r="H42" s="7">
        <f t="shared" si="6"/>
        <v>0</v>
      </c>
    </row>
    <row r="43" spans="1:12" s="335" customFormat="1" x14ac:dyDescent="0.2">
      <c r="A43" s="6">
        <v>450</v>
      </c>
      <c r="B43" s="211" t="s">
        <v>302</v>
      </c>
      <c r="C43" s="289"/>
      <c r="D43" s="289"/>
      <c r="E43" s="290"/>
      <c r="F43" s="290"/>
      <c r="G43" s="290"/>
      <c r="H43" s="290"/>
    </row>
    <row r="44" spans="1:12" s="338" customFormat="1" hidden="1" x14ac:dyDescent="0.25">
      <c r="A44" s="207">
        <v>451</v>
      </c>
      <c r="B44" s="208" t="s">
        <v>43</v>
      </c>
      <c r="C44" s="293"/>
      <c r="D44" s="293"/>
      <c r="E44" s="293"/>
      <c r="F44" s="293"/>
      <c r="G44" s="293"/>
      <c r="H44" s="293"/>
    </row>
    <row r="45" spans="1:12" s="335" customFormat="1" x14ac:dyDescent="0.2">
      <c r="A45" s="6">
        <v>46</v>
      </c>
      <c r="B45" s="94" t="s">
        <v>44</v>
      </c>
      <c r="C45" s="289"/>
      <c r="D45" s="289"/>
      <c r="E45" s="289"/>
      <c r="F45" s="289"/>
      <c r="G45" s="289"/>
      <c r="H45" s="289"/>
      <c r="J45" s="337"/>
      <c r="K45" s="337"/>
      <c r="L45" s="337"/>
    </row>
    <row r="46" spans="1:12" s="335" customFormat="1" x14ac:dyDescent="0.25">
      <c r="A46" s="6" t="s">
        <v>45</v>
      </c>
      <c r="B46" s="94" t="s">
        <v>46</v>
      </c>
      <c r="C46" s="289"/>
      <c r="D46" s="289"/>
      <c r="E46" s="289"/>
      <c r="F46" s="289"/>
      <c r="G46" s="289"/>
      <c r="H46" s="289"/>
    </row>
    <row r="47" spans="1:12" s="335" customFormat="1" x14ac:dyDescent="0.2">
      <c r="A47" s="6">
        <v>47</v>
      </c>
      <c r="B47" s="94" t="s">
        <v>22</v>
      </c>
      <c r="C47" s="289"/>
      <c r="D47" s="289"/>
      <c r="E47" s="289"/>
      <c r="F47" s="289"/>
      <c r="G47" s="289"/>
      <c r="H47" s="289"/>
      <c r="J47" s="337"/>
      <c r="K47" s="337"/>
      <c r="L47" s="337"/>
    </row>
    <row r="48" spans="1:12" s="335" customFormat="1" x14ac:dyDescent="0.2">
      <c r="A48" s="9">
        <v>49</v>
      </c>
      <c r="B48" s="95" t="s">
        <v>47</v>
      </c>
      <c r="C48" s="291"/>
      <c r="D48" s="291"/>
      <c r="E48" s="291"/>
      <c r="F48" s="289"/>
      <c r="G48" s="289"/>
      <c r="H48" s="289"/>
      <c r="J48" s="337"/>
      <c r="K48" s="337"/>
      <c r="L48" s="337"/>
    </row>
    <row r="49" spans="1:8" s="335" customFormat="1" x14ac:dyDescent="0.25">
      <c r="A49" s="16" t="s">
        <v>28</v>
      </c>
      <c r="B49" s="17" t="s">
        <v>247</v>
      </c>
      <c r="C49" s="18">
        <f>SUM(C28,C35,C36,C37,C42,C45,C47)</f>
        <v>0</v>
      </c>
      <c r="D49" s="18">
        <f t="shared" ref="D49:H49" si="7">SUM(D28,D35,D36,D37,D42,D45,D47)</f>
        <v>0</v>
      </c>
      <c r="E49" s="18">
        <f t="shared" si="7"/>
        <v>0</v>
      </c>
      <c r="F49" s="18">
        <f t="shared" si="7"/>
        <v>0</v>
      </c>
      <c r="G49" s="18">
        <f t="shared" si="7"/>
        <v>0</v>
      </c>
      <c r="H49" s="18">
        <f t="shared" si="7"/>
        <v>0</v>
      </c>
    </row>
    <row r="50" spans="1:8" s="335" customFormat="1" x14ac:dyDescent="0.25">
      <c r="A50" s="11" t="s">
        <v>28</v>
      </c>
      <c r="B50" s="12" t="s">
        <v>48</v>
      </c>
      <c r="C50" s="19">
        <f t="shared" ref="C50:H50" si="8">C49-C27</f>
        <v>0</v>
      </c>
      <c r="D50" s="19">
        <f t="shared" si="8"/>
        <v>0</v>
      </c>
      <c r="E50" s="19">
        <f t="shared" si="8"/>
        <v>0</v>
      </c>
      <c r="F50" s="19">
        <f t="shared" si="8"/>
        <v>0</v>
      </c>
      <c r="G50" s="19">
        <f t="shared" si="8"/>
        <v>0</v>
      </c>
      <c r="H50" s="19">
        <f t="shared" si="8"/>
        <v>0</v>
      </c>
    </row>
    <row r="51" spans="1:8" s="335" customFormat="1" x14ac:dyDescent="0.25">
      <c r="A51" s="14">
        <v>34</v>
      </c>
      <c r="B51" s="96" t="s">
        <v>49</v>
      </c>
      <c r="C51" s="7">
        <f t="shared" ref="C51:H51" si="9">+SUM(C52,C55,C56,C57,C58,C59)</f>
        <v>0</v>
      </c>
      <c r="D51" s="7">
        <f t="shared" si="9"/>
        <v>0</v>
      </c>
      <c r="E51" s="7">
        <f t="shared" si="9"/>
        <v>0</v>
      </c>
      <c r="F51" s="7">
        <f t="shared" si="9"/>
        <v>0</v>
      </c>
      <c r="G51" s="7">
        <f t="shared" si="9"/>
        <v>0</v>
      </c>
      <c r="H51" s="7">
        <f t="shared" si="9"/>
        <v>0</v>
      </c>
    </row>
    <row r="52" spans="1:8" s="335" customFormat="1" x14ac:dyDescent="0.25">
      <c r="A52" s="6">
        <v>340</v>
      </c>
      <c r="B52" s="94" t="s">
        <v>50</v>
      </c>
      <c r="C52" s="289"/>
      <c r="D52" s="289"/>
      <c r="E52" s="289"/>
      <c r="F52" s="289"/>
      <c r="G52" s="289"/>
      <c r="H52" s="289"/>
    </row>
    <row r="53" spans="1:8" s="335" customFormat="1" x14ac:dyDescent="0.25">
      <c r="A53" s="6">
        <v>3401</v>
      </c>
      <c r="B53" s="211" t="s">
        <v>304</v>
      </c>
      <c r="C53" s="289"/>
      <c r="D53" s="289"/>
      <c r="E53" s="289"/>
      <c r="F53" s="289"/>
      <c r="G53" s="289"/>
      <c r="H53" s="289"/>
    </row>
    <row r="54" spans="1:8" s="339" customFormat="1" x14ac:dyDescent="0.25">
      <c r="A54" s="330">
        <v>3406</v>
      </c>
      <c r="B54" s="331" t="s">
        <v>51</v>
      </c>
      <c r="C54" s="332"/>
      <c r="D54" s="332"/>
      <c r="E54" s="332"/>
      <c r="F54" s="332"/>
      <c r="G54" s="332"/>
      <c r="H54" s="332"/>
    </row>
    <row r="55" spans="1:8" s="335" customFormat="1" x14ac:dyDescent="0.25">
      <c r="A55" s="6">
        <v>341</v>
      </c>
      <c r="B55" s="94" t="s">
        <v>52</v>
      </c>
      <c r="C55" s="289"/>
      <c r="D55" s="289"/>
      <c r="E55" s="289"/>
      <c r="F55" s="289"/>
      <c r="G55" s="289"/>
      <c r="H55" s="289"/>
    </row>
    <row r="56" spans="1:8" s="335" customFormat="1" x14ac:dyDescent="0.25">
      <c r="A56" s="6">
        <v>342</v>
      </c>
      <c r="B56" s="94" t="s">
        <v>53</v>
      </c>
      <c r="C56" s="289"/>
      <c r="D56" s="289"/>
      <c r="E56" s="289"/>
      <c r="F56" s="289"/>
      <c r="G56" s="289"/>
      <c r="H56" s="289"/>
    </row>
    <row r="57" spans="1:8" s="335" customFormat="1" x14ac:dyDescent="0.25">
      <c r="A57" s="6">
        <v>343</v>
      </c>
      <c r="B57" s="94" t="s">
        <v>54</v>
      </c>
      <c r="C57" s="289"/>
      <c r="D57" s="289"/>
      <c r="E57" s="289"/>
      <c r="F57" s="289"/>
      <c r="G57" s="289"/>
      <c r="H57" s="289"/>
    </row>
    <row r="58" spans="1:8" s="335" customFormat="1" x14ac:dyDescent="0.25">
      <c r="A58" s="6">
        <v>344</v>
      </c>
      <c r="B58" s="94" t="s">
        <v>55</v>
      </c>
      <c r="C58" s="289"/>
      <c r="D58" s="289"/>
      <c r="E58" s="289"/>
      <c r="F58" s="289"/>
      <c r="G58" s="289"/>
      <c r="H58" s="289"/>
    </row>
    <row r="59" spans="1:8" s="335" customFormat="1" x14ac:dyDescent="0.25">
      <c r="A59" s="6">
        <v>349</v>
      </c>
      <c r="B59" s="94" t="s">
        <v>56</v>
      </c>
      <c r="C59" s="289"/>
      <c r="D59" s="289"/>
      <c r="E59" s="289"/>
      <c r="F59" s="289"/>
      <c r="G59" s="289"/>
      <c r="H59" s="289"/>
    </row>
    <row r="60" spans="1:8" s="335" customFormat="1" x14ac:dyDescent="0.25">
      <c r="A60" s="6">
        <v>44</v>
      </c>
      <c r="B60" s="94" t="s">
        <v>57</v>
      </c>
      <c r="C60" s="7">
        <f>SUM(C61,C62,C63,C65,C66,C67,C68,C69,C70,C71)</f>
        <v>0</v>
      </c>
      <c r="D60" s="7">
        <f t="shared" ref="D60:H60" si="10">SUM(D61,D62,D63,D65,D66,D67,D68,D69,D70,D71)</f>
        <v>0</v>
      </c>
      <c r="E60" s="7">
        <f t="shared" si="10"/>
        <v>0</v>
      </c>
      <c r="F60" s="7">
        <f t="shared" si="10"/>
        <v>0</v>
      </c>
      <c r="G60" s="7">
        <f t="shared" si="10"/>
        <v>0</v>
      </c>
      <c r="H60" s="7">
        <f t="shared" si="10"/>
        <v>0</v>
      </c>
    </row>
    <row r="61" spans="1:8" s="335" customFormat="1" x14ac:dyDescent="0.25">
      <c r="A61" s="6">
        <v>440</v>
      </c>
      <c r="B61" s="94" t="s">
        <v>58</v>
      </c>
      <c r="C61" s="289"/>
      <c r="D61" s="289"/>
      <c r="E61" s="289"/>
      <c r="F61" s="289"/>
      <c r="G61" s="289"/>
      <c r="H61" s="289"/>
    </row>
    <row r="62" spans="1:8" s="335" customFormat="1" x14ac:dyDescent="0.25">
      <c r="A62" s="6">
        <v>441</v>
      </c>
      <c r="B62" s="94" t="s">
        <v>59</v>
      </c>
      <c r="C62" s="289"/>
      <c r="D62" s="289"/>
      <c r="E62" s="289"/>
      <c r="F62" s="294"/>
      <c r="G62" s="294"/>
      <c r="H62" s="294"/>
    </row>
    <row r="63" spans="1:8" s="335" customFormat="1" x14ac:dyDescent="0.25">
      <c r="A63" s="6">
        <v>442</v>
      </c>
      <c r="B63" s="94" t="s">
        <v>60</v>
      </c>
      <c r="C63" s="289"/>
      <c r="D63" s="289"/>
      <c r="E63" s="289"/>
      <c r="F63" s="289"/>
      <c r="G63" s="289"/>
      <c r="H63" s="289"/>
    </row>
    <row r="64" spans="1:8" s="335" customFormat="1" x14ac:dyDescent="0.25">
      <c r="A64" s="6">
        <v>4420</v>
      </c>
      <c r="B64" s="94" t="s">
        <v>61</v>
      </c>
      <c r="C64" s="289"/>
      <c r="D64" s="289"/>
      <c r="E64" s="289"/>
      <c r="F64" s="289"/>
      <c r="G64" s="289"/>
      <c r="H64" s="289"/>
    </row>
    <row r="65" spans="1:8" s="335" customFormat="1" x14ac:dyDescent="0.25">
      <c r="A65" s="6">
        <v>443</v>
      </c>
      <c r="B65" s="94" t="s">
        <v>62</v>
      </c>
      <c r="C65" s="289"/>
      <c r="D65" s="289"/>
      <c r="E65" s="289"/>
      <c r="F65" s="289"/>
      <c r="G65" s="289"/>
      <c r="H65" s="289"/>
    </row>
    <row r="66" spans="1:8" s="335" customFormat="1" x14ac:dyDescent="0.25">
      <c r="A66" s="6">
        <v>444</v>
      </c>
      <c r="B66" s="94" t="s">
        <v>55</v>
      </c>
      <c r="C66" s="289"/>
      <c r="D66" s="289"/>
      <c r="E66" s="289"/>
      <c r="F66" s="289"/>
      <c r="G66" s="289"/>
      <c r="H66" s="289"/>
    </row>
    <row r="67" spans="1:8" s="335" customFormat="1" x14ac:dyDescent="0.25">
      <c r="A67" s="6">
        <v>445</v>
      </c>
      <c r="B67" s="94" t="s">
        <v>63</v>
      </c>
      <c r="C67" s="289"/>
      <c r="D67" s="289"/>
      <c r="E67" s="289"/>
      <c r="F67" s="289"/>
      <c r="G67" s="289"/>
      <c r="H67" s="289"/>
    </row>
    <row r="68" spans="1:8" s="335" customFormat="1" x14ac:dyDescent="0.25">
      <c r="A68" s="6">
        <v>446</v>
      </c>
      <c r="B68" s="94" t="s">
        <v>64</v>
      </c>
      <c r="C68" s="289"/>
      <c r="D68" s="289"/>
      <c r="E68" s="289"/>
      <c r="F68" s="289"/>
      <c r="G68" s="289"/>
      <c r="H68" s="289"/>
    </row>
    <row r="69" spans="1:8" s="335" customFormat="1" x14ac:dyDescent="0.25">
      <c r="A69" s="6">
        <v>447</v>
      </c>
      <c r="B69" s="94" t="s">
        <v>65</v>
      </c>
      <c r="C69" s="289"/>
      <c r="D69" s="289"/>
      <c r="E69" s="289"/>
      <c r="F69" s="289"/>
      <c r="G69" s="289"/>
      <c r="H69" s="289"/>
    </row>
    <row r="70" spans="1:8" s="335" customFormat="1" x14ac:dyDescent="0.25">
      <c r="A70" s="6">
        <v>448</v>
      </c>
      <c r="B70" s="94" t="s">
        <v>66</v>
      </c>
      <c r="C70" s="289"/>
      <c r="D70" s="289"/>
      <c r="E70" s="289"/>
      <c r="F70" s="289"/>
      <c r="G70" s="289"/>
      <c r="H70" s="289"/>
    </row>
    <row r="71" spans="1:8" s="335" customFormat="1" x14ac:dyDescent="0.25">
      <c r="A71" s="6">
        <v>449</v>
      </c>
      <c r="B71" s="94" t="s">
        <v>67</v>
      </c>
      <c r="C71" s="289"/>
      <c r="D71" s="289"/>
      <c r="E71" s="289"/>
      <c r="F71" s="289"/>
      <c r="G71" s="289"/>
      <c r="H71" s="289"/>
    </row>
    <row r="72" spans="1:8" s="335" customFormat="1" x14ac:dyDescent="0.25">
      <c r="A72" s="9" t="s">
        <v>68</v>
      </c>
      <c r="B72" s="95" t="s">
        <v>69</v>
      </c>
      <c r="C72" s="291"/>
      <c r="D72" s="291"/>
      <c r="E72" s="291"/>
      <c r="F72" s="291"/>
      <c r="G72" s="291"/>
      <c r="H72" s="291"/>
    </row>
    <row r="73" spans="1:8" s="335" customFormat="1" x14ac:dyDescent="0.25">
      <c r="A73" s="16" t="s">
        <v>28</v>
      </c>
      <c r="B73" s="17" t="s">
        <v>70</v>
      </c>
      <c r="C73" s="20">
        <f>C60-C51</f>
        <v>0</v>
      </c>
      <c r="D73" s="20">
        <f t="shared" ref="D73:H73" si="11">D60-D51</f>
        <v>0</v>
      </c>
      <c r="E73" s="20">
        <f t="shared" si="11"/>
        <v>0</v>
      </c>
      <c r="F73" s="20">
        <f t="shared" si="11"/>
        <v>0</v>
      </c>
      <c r="G73" s="20">
        <f t="shared" si="11"/>
        <v>0</v>
      </c>
      <c r="H73" s="20">
        <f t="shared" si="11"/>
        <v>0</v>
      </c>
    </row>
    <row r="74" spans="1:8" s="335" customFormat="1" x14ac:dyDescent="0.25">
      <c r="A74" s="11" t="s">
        <v>28</v>
      </c>
      <c r="B74" s="12" t="s">
        <v>71</v>
      </c>
      <c r="C74" s="19">
        <f>C50+C73</f>
        <v>0</v>
      </c>
      <c r="D74" s="19">
        <f t="shared" ref="D74:H74" si="12">D50+D73</f>
        <v>0</v>
      </c>
      <c r="E74" s="19">
        <f t="shared" si="12"/>
        <v>0</v>
      </c>
      <c r="F74" s="19">
        <f t="shared" si="12"/>
        <v>0</v>
      </c>
      <c r="G74" s="19">
        <f t="shared" si="12"/>
        <v>0</v>
      </c>
      <c r="H74" s="19">
        <f t="shared" si="12"/>
        <v>0</v>
      </c>
    </row>
    <row r="75" spans="1:8" s="335" customFormat="1" x14ac:dyDescent="0.25">
      <c r="A75" s="14">
        <v>38</v>
      </c>
      <c r="B75" s="96" t="s">
        <v>72</v>
      </c>
      <c r="C75" s="7">
        <f>SUM(C76,C77,C78,C79,C82,C83,C84)</f>
        <v>0</v>
      </c>
      <c r="D75" s="7">
        <f>SUM(D76,D77,D78,D79,D82,D83,D84)</f>
        <v>0</v>
      </c>
      <c r="E75" s="7">
        <f>SUM(E76,E77,E78,E79,E82,E83,E84)</f>
        <v>0</v>
      </c>
      <c r="F75" s="7">
        <f>SUM(F76,F77,F78,F79,F82,F83,F84)</f>
        <v>0</v>
      </c>
      <c r="G75" s="7">
        <f t="shared" ref="G75:H75" si="13">SUM(G76,G77,G78,G79,G82,G83,G84)</f>
        <v>0</v>
      </c>
      <c r="H75" s="7">
        <f t="shared" si="13"/>
        <v>0</v>
      </c>
    </row>
    <row r="76" spans="1:8" s="335" customFormat="1" x14ac:dyDescent="0.25">
      <c r="A76" s="6">
        <v>380</v>
      </c>
      <c r="B76" s="94" t="s">
        <v>73</v>
      </c>
      <c r="C76" s="289"/>
      <c r="D76" s="289"/>
      <c r="E76" s="289"/>
      <c r="F76" s="289"/>
      <c r="G76" s="289"/>
      <c r="H76" s="289"/>
    </row>
    <row r="77" spans="1:8" s="335" customFormat="1" x14ac:dyDescent="0.25">
      <c r="A77" s="6">
        <v>381</v>
      </c>
      <c r="B77" s="94" t="s">
        <v>74</v>
      </c>
      <c r="C77" s="289"/>
      <c r="D77" s="289"/>
      <c r="E77" s="289"/>
      <c r="F77" s="289"/>
      <c r="G77" s="289"/>
      <c r="H77" s="289"/>
    </row>
    <row r="78" spans="1:8" s="335" customFormat="1" x14ac:dyDescent="0.25">
      <c r="A78" s="6">
        <v>383</v>
      </c>
      <c r="B78" s="94" t="s">
        <v>75</v>
      </c>
      <c r="C78" s="289"/>
      <c r="D78" s="289"/>
      <c r="E78" s="289"/>
      <c r="F78" s="289"/>
      <c r="G78" s="289"/>
      <c r="H78" s="289"/>
    </row>
    <row r="79" spans="1:8" s="335" customFormat="1" x14ac:dyDescent="0.25">
      <c r="A79" s="6">
        <v>384</v>
      </c>
      <c r="B79" s="94" t="s">
        <v>76</v>
      </c>
      <c r="C79" s="7">
        <f>SUM(C80,C81)</f>
        <v>0</v>
      </c>
      <c r="D79" s="7">
        <f>SUM(D80,D81)</f>
        <v>0</v>
      </c>
      <c r="E79" s="7">
        <f>SUM(E80,E81)</f>
        <v>0</v>
      </c>
      <c r="F79" s="7">
        <f>SUM(F80,F81)</f>
        <v>0</v>
      </c>
      <c r="G79" s="7">
        <f t="shared" ref="G79:H79" si="14">SUM(G80,G81)</f>
        <v>0</v>
      </c>
      <c r="H79" s="7">
        <f t="shared" si="14"/>
        <v>0</v>
      </c>
    </row>
    <row r="80" spans="1:8" s="335" customFormat="1" x14ac:dyDescent="0.25">
      <c r="A80" s="6">
        <v>3840</v>
      </c>
      <c r="B80" s="94" t="s">
        <v>77</v>
      </c>
      <c r="C80" s="289"/>
      <c r="D80" s="289"/>
      <c r="E80" s="289"/>
      <c r="F80" s="289"/>
      <c r="G80" s="289"/>
      <c r="H80" s="289"/>
    </row>
    <row r="81" spans="1:8" s="335" customFormat="1" x14ac:dyDescent="0.25">
      <c r="A81" s="6">
        <v>3841</v>
      </c>
      <c r="B81" s="94" t="s">
        <v>78</v>
      </c>
      <c r="C81" s="289"/>
      <c r="D81" s="289"/>
      <c r="E81" s="289"/>
      <c r="F81" s="289"/>
      <c r="G81" s="289"/>
      <c r="H81" s="289"/>
    </row>
    <row r="82" spans="1:8" s="335" customFormat="1" x14ac:dyDescent="0.25">
      <c r="A82" s="6">
        <v>386</v>
      </c>
      <c r="B82" s="94" t="s">
        <v>79</v>
      </c>
      <c r="C82" s="289"/>
      <c r="D82" s="289"/>
      <c r="E82" s="289"/>
      <c r="F82" s="289"/>
      <c r="G82" s="289"/>
      <c r="H82" s="289"/>
    </row>
    <row r="83" spans="1:8" s="335" customFormat="1" x14ac:dyDescent="0.25">
      <c r="A83" s="6">
        <v>387</v>
      </c>
      <c r="B83" s="94" t="s">
        <v>80</v>
      </c>
      <c r="C83" s="289"/>
      <c r="D83" s="289"/>
      <c r="E83" s="289"/>
      <c r="F83" s="289"/>
      <c r="G83" s="289"/>
      <c r="H83" s="289"/>
    </row>
    <row r="84" spans="1:8" s="335" customFormat="1" x14ac:dyDescent="0.25">
      <c r="A84" s="6">
        <v>389</v>
      </c>
      <c r="B84" s="94" t="s">
        <v>81</v>
      </c>
      <c r="C84" s="289"/>
      <c r="D84" s="289"/>
      <c r="E84" s="289"/>
      <c r="F84" s="289"/>
      <c r="G84" s="289"/>
      <c r="H84" s="289"/>
    </row>
    <row r="85" spans="1:8" s="335" customFormat="1" x14ac:dyDescent="0.25">
      <c r="A85" s="6">
        <v>48</v>
      </c>
      <c r="B85" s="94" t="s">
        <v>82</v>
      </c>
      <c r="C85" s="7">
        <f>SUM(C86,C87,C88,C89,C90,C91,C92,C93,C94,C95)</f>
        <v>0</v>
      </c>
      <c r="D85" s="7">
        <f>SUM(D86,D87,D88,D89,D90,D91,D92,D93,D94,D95)</f>
        <v>0</v>
      </c>
      <c r="E85" s="7">
        <f>SUM(E86,E87,E88,E89,E90,E91,E92,E93,E94,E95)</f>
        <v>0</v>
      </c>
      <c r="F85" s="7">
        <f>SUM(F86,F87,F88,F89,F90,F91,F92,F93,F94,F95)</f>
        <v>0</v>
      </c>
      <c r="G85" s="7">
        <f t="shared" ref="G85:H85" si="15">SUM(G86,G87,G88,G89,G90,G91,G92,G93,G94,G95)</f>
        <v>0</v>
      </c>
      <c r="H85" s="7">
        <f t="shared" si="15"/>
        <v>0</v>
      </c>
    </row>
    <row r="86" spans="1:8" s="335" customFormat="1" x14ac:dyDescent="0.25">
      <c r="A86" s="6" t="s">
        <v>83</v>
      </c>
      <c r="B86" s="94" t="s">
        <v>84</v>
      </c>
      <c r="C86" s="289"/>
      <c r="D86" s="289"/>
      <c r="E86" s="289"/>
      <c r="F86" s="289"/>
      <c r="G86" s="289"/>
      <c r="H86" s="289"/>
    </row>
    <row r="87" spans="1:8" s="335" customFormat="1" x14ac:dyDescent="0.25">
      <c r="A87" s="6" t="s">
        <v>85</v>
      </c>
      <c r="B87" s="94" t="s">
        <v>86</v>
      </c>
      <c r="C87" s="289"/>
      <c r="D87" s="289"/>
      <c r="E87" s="289"/>
      <c r="F87" s="289"/>
      <c r="G87" s="289"/>
      <c r="H87" s="289"/>
    </row>
    <row r="88" spans="1:8" s="335" customFormat="1" x14ac:dyDescent="0.25">
      <c r="A88" s="6">
        <v>481</v>
      </c>
      <c r="B88" s="94" t="s">
        <v>87</v>
      </c>
      <c r="C88" s="289"/>
      <c r="D88" s="289"/>
      <c r="E88" s="289"/>
      <c r="F88" s="289"/>
      <c r="G88" s="289"/>
      <c r="H88" s="289"/>
    </row>
    <row r="89" spans="1:8" s="335" customFormat="1" x14ac:dyDescent="0.25">
      <c r="A89" s="6">
        <v>482</v>
      </c>
      <c r="B89" s="94" t="s">
        <v>88</v>
      </c>
      <c r="C89" s="289"/>
      <c r="D89" s="289"/>
      <c r="E89" s="289"/>
      <c r="F89" s="289"/>
      <c r="G89" s="289"/>
      <c r="H89" s="289"/>
    </row>
    <row r="90" spans="1:8" s="335" customFormat="1" x14ac:dyDescent="0.25">
      <c r="A90" s="6">
        <v>483</v>
      </c>
      <c r="B90" s="94" t="s">
        <v>89</v>
      </c>
      <c r="C90" s="289"/>
      <c r="D90" s="289"/>
      <c r="E90" s="289"/>
      <c r="F90" s="289"/>
      <c r="G90" s="289"/>
      <c r="H90" s="289"/>
    </row>
    <row r="91" spans="1:8" s="335" customFormat="1" x14ac:dyDescent="0.25">
      <c r="A91" s="6">
        <v>484</v>
      </c>
      <c r="B91" s="94" t="s">
        <v>90</v>
      </c>
      <c r="C91" s="289"/>
      <c r="D91" s="289"/>
      <c r="E91" s="289"/>
      <c r="F91" s="289"/>
      <c r="G91" s="289"/>
      <c r="H91" s="289"/>
    </row>
    <row r="92" spans="1:8" s="335" customFormat="1" x14ac:dyDescent="0.25">
      <c r="A92" s="6">
        <v>485</v>
      </c>
      <c r="B92" s="94" t="s">
        <v>91</v>
      </c>
      <c r="C92" s="289"/>
      <c r="D92" s="289"/>
      <c r="E92" s="289"/>
      <c r="F92" s="289"/>
      <c r="G92" s="289"/>
      <c r="H92" s="289"/>
    </row>
    <row r="93" spans="1:8" s="335" customFormat="1" x14ac:dyDescent="0.25">
      <c r="A93" s="6">
        <v>486</v>
      </c>
      <c r="B93" s="94" t="s">
        <v>92</v>
      </c>
      <c r="C93" s="289"/>
      <c r="D93" s="289"/>
      <c r="E93" s="289"/>
      <c r="F93" s="289"/>
      <c r="G93" s="289"/>
      <c r="H93" s="289"/>
    </row>
    <row r="94" spans="1:8" s="335" customFormat="1" x14ac:dyDescent="0.25">
      <c r="A94" s="6">
        <v>487</v>
      </c>
      <c r="B94" s="94" t="s">
        <v>93</v>
      </c>
      <c r="C94" s="289"/>
      <c r="D94" s="289"/>
      <c r="E94" s="289"/>
      <c r="F94" s="289"/>
      <c r="G94" s="289"/>
      <c r="H94" s="289"/>
    </row>
    <row r="95" spans="1:8" s="335" customFormat="1" x14ac:dyDescent="0.25">
      <c r="A95" s="6">
        <v>489</v>
      </c>
      <c r="B95" s="94" t="s">
        <v>94</v>
      </c>
      <c r="C95" s="289"/>
      <c r="D95" s="289"/>
      <c r="E95" s="289"/>
      <c r="F95" s="289"/>
      <c r="G95" s="289"/>
      <c r="H95" s="289"/>
    </row>
    <row r="96" spans="1:8" s="335" customFormat="1" x14ac:dyDescent="0.25">
      <c r="A96" s="9" t="s">
        <v>95</v>
      </c>
      <c r="B96" s="95" t="s">
        <v>96</v>
      </c>
      <c r="C96" s="291"/>
      <c r="D96" s="291"/>
      <c r="E96" s="291"/>
      <c r="F96" s="291"/>
      <c r="G96" s="291"/>
      <c r="H96" s="291"/>
    </row>
    <row r="97" spans="1:8" s="335" customFormat="1" x14ac:dyDescent="0.25">
      <c r="A97" s="11" t="s">
        <v>28</v>
      </c>
      <c r="B97" s="12" t="s">
        <v>97</v>
      </c>
      <c r="C97" s="13">
        <f>C85-C75</f>
        <v>0</v>
      </c>
      <c r="D97" s="13">
        <f>D85-D75</f>
        <v>0</v>
      </c>
      <c r="E97" s="13">
        <f>E85-E75</f>
        <v>0</v>
      </c>
      <c r="F97" s="13">
        <f>F85-F75</f>
        <v>0</v>
      </c>
      <c r="G97" s="13">
        <f t="shared" ref="G97:H97" si="16">G85-G75</f>
        <v>0</v>
      </c>
      <c r="H97" s="13">
        <f t="shared" si="16"/>
        <v>0</v>
      </c>
    </row>
    <row r="98" spans="1:8" s="335" customFormat="1" ht="15" thickBot="1" x14ac:dyDescent="0.3">
      <c r="A98" s="21" t="s">
        <v>28</v>
      </c>
      <c r="B98" s="22" t="s">
        <v>98</v>
      </c>
      <c r="C98" s="23">
        <f>C74+C97</f>
        <v>0</v>
      </c>
      <c r="D98" s="23">
        <f t="shared" ref="D98:H98" si="17">D74+D97</f>
        <v>0</v>
      </c>
      <c r="E98" s="23">
        <f t="shared" si="17"/>
        <v>0</v>
      </c>
      <c r="F98" s="23">
        <f t="shared" si="17"/>
        <v>0</v>
      </c>
      <c r="G98" s="23">
        <f t="shared" si="17"/>
        <v>0</v>
      </c>
      <c r="H98" s="23">
        <f t="shared" si="17"/>
        <v>0</v>
      </c>
    </row>
    <row r="99" spans="1:8" s="335" customFormat="1" x14ac:dyDescent="0.25">
      <c r="A99" s="24">
        <v>3</v>
      </c>
      <c r="B99" s="25" t="s">
        <v>99</v>
      </c>
      <c r="C99" s="26">
        <f t="shared" ref="C99:H99" si="18">SUM(C26,C27,C51,C75)</f>
        <v>0</v>
      </c>
      <c r="D99" s="26">
        <f t="shared" si="18"/>
        <v>0</v>
      </c>
      <c r="E99" s="26">
        <f t="shared" si="18"/>
        <v>0</v>
      </c>
      <c r="F99" s="26">
        <f t="shared" si="18"/>
        <v>0</v>
      </c>
      <c r="G99" s="26">
        <f t="shared" si="18"/>
        <v>0</v>
      </c>
      <c r="H99" s="26">
        <f t="shared" si="18"/>
        <v>0</v>
      </c>
    </row>
    <row r="100" spans="1:8" s="335" customFormat="1" ht="15" thickBot="1" x14ac:dyDescent="0.3">
      <c r="A100" s="27">
        <v>4</v>
      </c>
      <c r="B100" s="28" t="s">
        <v>100</v>
      </c>
      <c r="C100" s="29">
        <f t="shared" ref="C100:H100" si="19">SUM(C48,C49,C60,C85)</f>
        <v>0</v>
      </c>
      <c r="D100" s="29">
        <f t="shared" si="19"/>
        <v>0</v>
      </c>
      <c r="E100" s="29">
        <f t="shared" si="19"/>
        <v>0</v>
      </c>
      <c r="F100" s="29">
        <f t="shared" si="19"/>
        <v>0</v>
      </c>
      <c r="G100" s="29">
        <f t="shared" si="19"/>
        <v>0</v>
      </c>
      <c r="H100" s="29">
        <f t="shared" si="19"/>
        <v>0</v>
      </c>
    </row>
    <row r="101" spans="1:8" s="340" customFormat="1" ht="15" thickBot="1" x14ac:dyDescent="0.3">
      <c r="A101" s="30"/>
      <c r="B101" s="31"/>
      <c r="C101" s="295"/>
      <c r="D101" s="295"/>
      <c r="E101" s="295"/>
      <c r="F101" s="295"/>
      <c r="G101" s="295"/>
      <c r="H101" s="295"/>
    </row>
    <row r="102" spans="1:8" s="340" customFormat="1" ht="15" thickBot="1" x14ac:dyDescent="0.25">
      <c r="A102" s="33" t="s">
        <v>101</v>
      </c>
      <c r="B102" s="97"/>
      <c r="C102" s="296"/>
      <c r="D102" s="296"/>
      <c r="E102" s="296"/>
      <c r="F102" s="296"/>
      <c r="G102" s="296"/>
      <c r="H102" s="296"/>
    </row>
    <row r="103" spans="1:8" s="340" customFormat="1" x14ac:dyDescent="0.25">
      <c r="A103" s="34">
        <v>50</v>
      </c>
      <c r="B103" s="99" t="s">
        <v>102</v>
      </c>
      <c r="C103" s="297"/>
      <c r="D103" s="297"/>
      <c r="E103" s="297"/>
      <c r="F103" s="297"/>
      <c r="G103" s="297"/>
      <c r="H103" s="297"/>
    </row>
    <row r="104" spans="1:8" s="335" customFormat="1" x14ac:dyDescent="0.25">
      <c r="A104" s="35">
        <v>51</v>
      </c>
      <c r="B104" s="100" t="s">
        <v>103</v>
      </c>
      <c r="C104" s="289"/>
      <c r="D104" s="289"/>
      <c r="E104" s="289"/>
      <c r="F104" s="289"/>
      <c r="G104" s="289"/>
      <c r="H104" s="289"/>
    </row>
    <row r="105" spans="1:8" s="335" customFormat="1" x14ac:dyDescent="0.25">
      <c r="A105" s="35">
        <v>52</v>
      </c>
      <c r="B105" s="100" t="s">
        <v>104</v>
      </c>
      <c r="C105" s="289"/>
      <c r="D105" s="289"/>
      <c r="E105" s="289"/>
      <c r="F105" s="289"/>
      <c r="G105" s="289"/>
      <c r="H105" s="289"/>
    </row>
    <row r="106" spans="1:8" s="335" customFormat="1" x14ac:dyDescent="0.25">
      <c r="A106" s="35">
        <v>54</v>
      </c>
      <c r="B106" s="100" t="s">
        <v>105</v>
      </c>
      <c r="C106" s="289"/>
      <c r="D106" s="289"/>
      <c r="E106" s="289"/>
      <c r="F106" s="289"/>
      <c r="G106" s="289"/>
      <c r="H106" s="289"/>
    </row>
    <row r="107" spans="1:8" s="335" customFormat="1" x14ac:dyDescent="0.25">
      <c r="A107" s="35">
        <v>55</v>
      </c>
      <c r="B107" s="100" t="s">
        <v>106</v>
      </c>
      <c r="C107" s="289"/>
      <c r="D107" s="289"/>
      <c r="E107" s="289"/>
      <c r="F107" s="289"/>
      <c r="G107" s="289"/>
      <c r="H107" s="289"/>
    </row>
    <row r="108" spans="1:8" s="335" customFormat="1" x14ac:dyDescent="0.25">
      <c r="A108" s="35">
        <v>56</v>
      </c>
      <c r="B108" s="100" t="s">
        <v>107</v>
      </c>
      <c r="C108" s="289"/>
      <c r="D108" s="289"/>
      <c r="E108" s="289"/>
      <c r="F108" s="289"/>
      <c r="G108" s="289"/>
      <c r="H108" s="289"/>
    </row>
    <row r="109" spans="1:8" s="335" customFormat="1" x14ac:dyDescent="0.25">
      <c r="A109" s="35">
        <v>57</v>
      </c>
      <c r="B109" s="100" t="s">
        <v>108</v>
      </c>
      <c r="C109" s="289"/>
      <c r="D109" s="289"/>
      <c r="E109" s="289"/>
      <c r="F109" s="289"/>
      <c r="G109" s="289"/>
      <c r="H109" s="289"/>
    </row>
    <row r="110" spans="1:8" s="335" customFormat="1" x14ac:dyDescent="0.25">
      <c r="A110" s="35">
        <v>58</v>
      </c>
      <c r="B110" s="100" t="s">
        <v>109</v>
      </c>
      <c r="C110" s="36">
        <f>SUM(C111,C112,C113,C114,C115,C116)</f>
        <v>0</v>
      </c>
      <c r="D110" s="36">
        <f>SUM(D111,D112,D113,D114,D115,D116)</f>
        <v>0</v>
      </c>
      <c r="E110" s="36">
        <f t="shared" ref="E110:H110" si="20">SUM(E111,E112,E113,E114,E115,E116)</f>
        <v>0</v>
      </c>
      <c r="F110" s="36">
        <f t="shared" si="20"/>
        <v>0</v>
      </c>
      <c r="G110" s="36">
        <f t="shared" si="20"/>
        <v>0</v>
      </c>
      <c r="H110" s="36">
        <f t="shared" si="20"/>
        <v>0</v>
      </c>
    </row>
    <row r="111" spans="1:8" s="335" customFormat="1" x14ac:dyDescent="0.25">
      <c r="A111" s="35">
        <v>580</v>
      </c>
      <c r="B111" s="100" t="s">
        <v>110</v>
      </c>
      <c r="C111" s="289"/>
      <c r="D111" s="289"/>
      <c r="E111" s="289"/>
      <c r="F111" s="289"/>
      <c r="G111" s="289"/>
      <c r="H111" s="289"/>
    </row>
    <row r="112" spans="1:8" s="335" customFormat="1" x14ac:dyDescent="0.25">
      <c r="A112" s="35">
        <v>582</v>
      </c>
      <c r="B112" s="100" t="s">
        <v>111</v>
      </c>
      <c r="C112" s="289"/>
      <c r="D112" s="289"/>
      <c r="E112" s="289"/>
      <c r="F112" s="289"/>
      <c r="G112" s="289"/>
      <c r="H112" s="289"/>
    </row>
    <row r="113" spans="1:8" s="335" customFormat="1" x14ac:dyDescent="0.25">
      <c r="A113" s="35">
        <v>584</v>
      </c>
      <c r="B113" s="100" t="s">
        <v>112</v>
      </c>
      <c r="C113" s="289"/>
      <c r="D113" s="289"/>
      <c r="E113" s="289"/>
      <c r="F113" s="289"/>
      <c r="G113" s="289"/>
      <c r="H113" s="289"/>
    </row>
    <row r="114" spans="1:8" s="335" customFormat="1" x14ac:dyDescent="0.25">
      <c r="A114" s="35">
        <v>585</v>
      </c>
      <c r="B114" s="100" t="s">
        <v>113</v>
      </c>
      <c r="C114" s="289"/>
      <c r="D114" s="289"/>
      <c r="E114" s="289"/>
      <c r="F114" s="289"/>
      <c r="G114" s="289"/>
      <c r="H114" s="289"/>
    </row>
    <row r="115" spans="1:8" s="335" customFormat="1" x14ac:dyDescent="0.25">
      <c r="A115" s="35">
        <v>586</v>
      </c>
      <c r="B115" s="100" t="s">
        <v>114</v>
      </c>
      <c r="C115" s="289"/>
      <c r="D115" s="289"/>
      <c r="E115" s="289"/>
      <c r="F115" s="289"/>
      <c r="G115" s="289"/>
      <c r="H115" s="289"/>
    </row>
    <row r="116" spans="1:8" s="335" customFormat="1" x14ac:dyDescent="0.25">
      <c r="A116" s="37">
        <v>589</v>
      </c>
      <c r="B116" s="101" t="s">
        <v>115</v>
      </c>
      <c r="C116" s="291"/>
      <c r="D116" s="291"/>
      <c r="E116" s="291"/>
      <c r="F116" s="291"/>
      <c r="G116" s="291"/>
      <c r="H116" s="291"/>
    </row>
    <row r="117" spans="1:8" s="335" customFormat="1" x14ac:dyDescent="0.25">
      <c r="A117" s="38">
        <v>5</v>
      </c>
      <c r="B117" s="39" t="s">
        <v>116</v>
      </c>
      <c r="C117" s="40">
        <f>SUM(C103,C104,C105,C106,C107,C108,C109,C110)</f>
        <v>0</v>
      </c>
      <c r="D117" s="40">
        <f>SUM(D103,D104,D105,D106,D107,D108,D109,D110)</f>
        <v>0</v>
      </c>
      <c r="E117" s="40">
        <f t="shared" ref="E117:H117" si="21">SUM(E103,E104,E105,E106,E107,E108,E109,E110)</f>
        <v>0</v>
      </c>
      <c r="F117" s="40">
        <f t="shared" si="21"/>
        <v>0</v>
      </c>
      <c r="G117" s="40">
        <f t="shared" si="21"/>
        <v>0</v>
      </c>
      <c r="H117" s="40">
        <f t="shared" si="21"/>
        <v>0</v>
      </c>
    </row>
    <row r="118" spans="1:8" s="335" customFormat="1" x14ac:dyDescent="0.25">
      <c r="A118" s="41">
        <v>60</v>
      </c>
      <c r="B118" s="102" t="s">
        <v>117</v>
      </c>
      <c r="C118" s="298"/>
      <c r="D118" s="298"/>
      <c r="E118" s="298"/>
      <c r="F118" s="298"/>
      <c r="G118" s="298"/>
      <c r="H118" s="298"/>
    </row>
    <row r="119" spans="1:8" s="335" customFormat="1" x14ac:dyDescent="0.25">
      <c r="A119" s="35">
        <v>61</v>
      </c>
      <c r="B119" s="100" t="s">
        <v>118</v>
      </c>
      <c r="C119" s="289"/>
      <c r="D119" s="289"/>
      <c r="E119" s="289"/>
      <c r="F119" s="289"/>
      <c r="G119" s="289"/>
      <c r="H119" s="289"/>
    </row>
    <row r="120" spans="1:8" s="335" customFormat="1" x14ac:dyDescent="0.25">
      <c r="A120" s="35">
        <v>62</v>
      </c>
      <c r="B120" s="100" t="s">
        <v>119</v>
      </c>
      <c r="C120" s="289"/>
      <c r="D120" s="289"/>
      <c r="E120" s="289"/>
      <c r="F120" s="289"/>
      <c r="G120" s="289"/>
      <c r="H120" s="289"/>
    </row>
    <row r="121" spans="1:8" s="335" customFormat="1" x14ac:dyDescent="0.25">
      <c r="A121" s="35">
        <v>63</v>
      </c>
      <c r="B121" s="100" t="s">
        <v>120</v>
      </c>
      <c r="C121" s="289"/>
      <c r="D121" s="289"/>
      <c r="E121" s="289"/>
      <c r="F121" s="289"/>
      <c r="G121" s="289"/>
      <c r="H121" s="289"/>
    </row>
    <row r="122" spans="1:8" s="335" customFormat="1" x14ac:dyDescent="0.25">
      <c r="A122" s="35">
        <v>64</v>
      </c>
      <c r="B122" s="100" t="s">
        <v>121</v>
      </c>
      <c r="C122" s="289"/>
      <c r="D122" s="289"/>
      <c r="E122" s="289"/>
      <c r="F122" s="289"/>
      <c r="G122" s="289"/>
      <c r="H122" s="289"/>
    </row>
    <row r="123" spans="1:8" s="335" customFormat="1" x14ac:dyDescent="0.25">
      <c r="A123" s="35">
        <v>65</v>
      </c>
      <c r="B123" s="100" t="s">
        <v>122</v>
      </c>
      <c r="C123" s="289"/>
      <c r="D123" s="289"/>
      <c r="E123" s="289"/>
      <c r="F123" s="289"/>
      <c r="G123" s="289"/>
      <c r="H123" s="289"/>
    </row>
    <row r="124" spans="1:8" s="335" customFormat="1" x14ac:dyDescent="0.25">
      <c r="A124" s="35">
        <v>66</v>
      </c>
      <c r="B124" s="100" t="s">
        <v>123</v>
      </c>
      <c r="C124" s="289"/>
      <c r="D124" s="289"/>
      <c r="E124" s="289"/>
      <c r="F124" s="289"/>
      <c r="G124" s="289"/>
      <c r="H124" s="289"/>
    </row>
    <row r="125" spans="1:8" s="335" customFormat="1" x14ac:dyDescent="0.25">
      <c r="A125" s="35">
        <v>67</v>
      </c>
      <c r="B125" s="100" t="s">
        <v>108</v>
      </c>
      <c r="C125" s="289"/>
      <c r="D125" s="289"/>
      <c r="E125" s="289"/>
      <c r="F125" s="289"/>
      <c r="G125" s="289"/>
      <c r="H125" s="289"/>
    </row>
    <row r="126" spans="1:8" s="335" customFormat="1" x14ac:dyDescent="0.25">
      <c r="A126" s="35">
        <v>68</v>
      </c>
      <c r="B126" s="100" t="s">
        <v>124</v>
      </c>
      <c r="C126" s="36">
        <f>SUM(C127,C128)</f>
        <v>0</v>
      </c>
      <c r="D126" s="36">
        <f>SUM(D127,D128)</f>
        <v>0</v>
      </c>
      <c r="E126" s="36">
        <f t="shared" ref="E126:H126" si="22">SUM(E127,E128)</f>
        <v>0</v>
      </c>
      <c r="F126" s="36">
        <f t="shared" si="22"/>
        <v>0</v>
      </c>
      <c r="G126" s="36">
        <f t="shared" si="22"/>
        <v>0</v>
      </c>
      <c r="H126" s="36">
        <f t="shared" si="22"/>
        <v>0</v>
      </c>
    </row>
    <row r="127" spans="1:8" s="335" customFormat="1" ht="25.5" x14ac:dyDescent="0.25">
      <c r="A127" s="35" t="s">
        <v>125</v>
      </c>
      <c r="B127" s="100" t="s">
        <v>126</v>
      </c>
      <c r="C127" s="289"/>
      <c r="D127" s="289"/>
      <c r="E127" s="289"/>
      <c r="F127" s="289"/>
      <c r="G127" s="289"/>
      <c r="H127" s="289"/>
    </row>
    <row r="128" spans="1:8" s="335" customFormat="1" ht="26.25" thickBot="1" x14ac:dyDescent="0.3">
      <c r="A128" s="42" t="s">
        <v>127</v>
      </c>
      <c r="B128" s="103" t="s">
        <v>128</v>
      </c>
      <c r="C128" s="299"/>
      <c r="D128" s="299"/>
      <c r="E128" s="299"/>
      <c r="F128" s="299"/>
      <c r="G128" s="299"/>
      <c r="H128" s="299"/>
    </row>
    <row r="129" spans="1:8" s="335" customFormat="1" x14ac:dyDescent="0.25">
      <c r="A129" s="43">
        <v>6</v>
      </c>
      <c r="B129" s="104" t="s">
        <v>129</v>
      </c>
      <c r="C129" s="44">
        <f>SUM(C118,C119,C120,C121,C122,C123,C124,C125,C126)</f>
        <v>0</v>
      </c>
      <c r="D129" s="44">
        <f>SUM(D118,D119,D120,D121,D122,D123,D124,D125,D126)</f>
        <v>0</v>
      </c>
      <c r="E129" s="44">
        <f t="shared" ref="E129:H129" si="23">SUM(E118,E119,E120,E121,E122,E123,E124,E125,E126)</f>
        <v>0</v>
      </c>
      <c r="F129" s="44">
        <f t="shared" si="23"/>
        <v>0</v>
      </c>
      <c r="G129" s="44">
        <f t="shared" si="23"/>
        <v>0</v>
      </c>
      <c r="H129" s="44">
        <f t="shared" si="23"/>
        <v>0</v>
      </c>
    </row>
    <row r="130" spans="1:8" s="335" customFormat="1" x14ac:dyDescent="0.25">
      <c r="A130" s="45" t="s">
        <v>130</v>
      </c>
      <c r="B130" s="105" t="s">
        <v>131</v>
      </c>
      <c r="C130" s="46">
        <f>C117-C129</f>
        <v>0</v>
      </c>
      <c r="D130" s="46">
        <f>D117-D129</f>
        <v>0</v>
      </c>
      <c r="E130" s="46">
        <f t="shared" ref="E130:H130" si="24">E117-E129</f>
        <v>0</v>
      </c>
      <c r="F130" s="46">
        <f t="shared" si="24"/>
        <v>0</v>
      </c>
      <c r="G130" s="46">
        <f t="shared" si="24"/>
        <v>0</v>
      </c>
      <c r="H130" s="46">
        <f t="shared" si="24"/>
        <v>0</v>
      </c>
    </row>
    <row r="131" spans="1:8" s="335" customFormat="1" ht="15" thickBot="1" x14ac:dyDescent="0.3">
      <c r="A131" s="47" t="s">
        <v>132</v>
      </c>
      <c r="B131" s="106" t="s">
        <v>133</v>
      </c>
      <c r="C131" s="48">
        <f>C130-C106-C107+C122+C123</f>
        <v>0</v>
      </c>
      <c r="D131" s="48">
        <f>D130-D106-D107+D122+D123</f>
        <v>0</v>
      </c>
      <c r="E131" s="48">
        <f t="shared" ref="E131:H131" si="25">E130-E106-E107+E122+E123</f>
        <v>0</v>
      </c>
      <c r="F131" s="48">
        <f t="shared" si="25"/>
        <v>0</v>
      </c>
      <c r="G131" s="48">
        <f t="shared" si="25"/>
        <v>0</v>
      </c>
      <c r="H131" s="48">
        <f t="shared" si="25"/>
        <v>0</v>
      </c>
    </row>
    <row r="132" spans="1:8" s="340" customFormat="1" ht="15" thickBot="1" x14ac:dyDescent="0.3">
      <c r="A132" s="49"/>
      <c r="B132" s="107"/>
      <c r="C132" s="300"/>
      <c r="D132" s="300"/>
      <c r="E132" s="300"/>
      <c r="F132" s="300"/>
      <c r="G132" s="300"/>
      <c r="H132" s="300"/>
    </row>
    <row r="133" spans="1:8" s="340" customFormat="1" ht="15" thickBot="1" x14ac:dyDescent="0.25">
      <c r="A133" s="50" t="s">
        <v>134</v>
      </c>
      <c r="B133" s="109"/>
      <c r="C133" s="301"/>
      <c r="D133" s="302"/>
      <c r="E133" s="302"/>
      <c r="F133" s="302"/>
      <c r="G133" s="302"/>
      <c r="H133" s="302"/>
    </row>
    <row r="134" spans="1:8" s="335" customFormat="1" x14ac:dyDescent="0.25">
      <c r="A134" s="51">
        <v>10</v>
      </c>
      <c r="B134" s="52" t="s">
        <v>135</v>
      </c>
      <c r="C134" s="219">
        <f>SUM(C135,C140)</f>
        <v>0</v>
      </c>
      <c r="D134" s="230">
        <f>SUM(D135,D140)</f>
        <v>0</v>
      </c>
      <c r="E134" s="230">
        <f t="shared" ref="E134:H134" si="26">SUM(E135,E140)</f>
        <v>0</v>
      </c>
      <c r="F134" s="230">
        <f t="shared" si="26"/>
        <v>0</v>
      </c>
      <c r="G134" s="230">
        <f t="shared" si="26"/>
        <v>0</v>
      </c>
      <c r="H134" s="230">
        <f t="shared" si="26"/>
        <v>0</v>
      </c>
    </row>
    <row r="135" spans="1:8" s="335" customFormat="1" x14ac:dyDescent="0.25">
      <c r="A135" s="53" t="s">
        <v>136</v>
      </c>
      <c r="B135" s="54" t="s">
        <v>137</v>
      </c>
      <c r="C135" s="220">
        <f>SUM(C136,C137,C138,C139)</f>
        <v>0</v>
      </c>
      <c r="D135" s="230">
        <f>SUM(D136,D137,D138,D139)</f>
        <v>0</v>
      </c>
      <c r="E135" s="230">
        <f t="shared" ref="E135:H135" si="27">SUM(E136,E137,E138,E139)</f>
        <v>0</v>
      </c>
      <c r="F135" s="230">
        <f t="shared" si="27"/>
        <v>0</v>
      </c>
      <c r="G135" s="230">
        <f t="shared" si="27"/>
        <v>0</v>
      </c>
      <c r="H135" s="230">
        <f t="shared" si="27"/>
        <v>0</v>
      </c>
    </row>
    <row r="136" spans="1:8" s="335" customFormat="1" x14ac:dyDescent="0.25">
      <c r="A136" s="55" t="s">
        <v>138</v>
      </c>
      <c r="B136" s="111" t="s">
        <v>139</v>
      </c>
      <c r="C136" s="304"/>
      <c r="D136" s="305"/>
      <c r="E136" s="305"/>
      <c r="F136" s="305"/>
      <c r="G136" s="305"/>
      <c r="H136" s="305"/>
    </row>
    <row r="137" spans="1:8" s="335" customFormat="1" x14ac:dyDescent="0.25">
      <c r="A137" s="56">
        <v>102</v>
      </c>
      <c r="B137" s="112" t="s">
        <v>140</v>
      </c>
      <c r="C137" s="306"/>
      <c r="D137" s="305"/>
      <c r="E137" s="305"/>
      <c r="F137" s="305"/>
      <c r="G137" s="305"/>
      <c r="H137" s="305"/>
    </row>
    <row r="138" spans="1:8" s="335" customFormat="1" x14ac:dyDescent="0.25">
      <c r="A138" s="56">
        <v>104</v>
      </c>
      <c r="B138" s="112" t="s">
        <v>141</v>
      </c>
      <c r="C138" s="306"/>
      <c r="D138" s="305"/>
      <c r="E138" s="305"/>
      <c r="F138" s="305"/>
      <c r="G138" s="305"/>
      <c r="H138" s="305"/>
    </row>
    <row r="139" spans="1:8" s="335" customFormat="1" x14ac:dyDescent="0.25">
      <c r="A139" s="57">
        <v>106</v>
      </c>
      <c r="B139" s="113" t="s">
        <v>142</v>
      </c>
      <c r="C139" s="307"/>
      <c r="D139" s="305"/>
      <c r="E139" s="305"/>
      <c r="F139" s="305"/>
      <c r="G139" s="305"/>
      <c r="H139" s="305"/>
    </row>
    <row r="140" spans="1:8" s="335" customFormat="1" x14ac:dyDescent="0.25">
      <c r="A140" s="53" t="s">
        <v>143</v>
      </c>
      <c r="B140" s="54" t="s">
        <v>144</v>
      </c>
      <c r="C140" s="220">
        <f>SUM(C141,C142,C143)</f>
        <v>0</v>
      </c>
      <c r="D140" s="230">
        <f>SUM(D141,D142,D143)</f>
        <v>0</v>
      </c>
      <c r="E140" s="230">
        <f t="shared" ref="E140:H140" si="28">SUM(E141,E142,E143)</f>
        <v>0</v>
      </c>
      <c r="F140" s="230">
        <f t="shared" si="28"/>
        <v>0</v>
      </c>
      <c r="G140" s="230">
        <f t="shared" si="28"/>
        <v>0</v>
      </c>
      <c r="H140" s="230">
        <f t="shared" si="28"/>
        <v>0</v>
      </c>
    </row>
    <row r="141" spans="1:8" s="335" customFormat="1" x14ac:dyDescent="0.25">
      <c r="A141" s="55">
        <v>107</v>
      </c>
      <c r="B141" s="111" t="s">
        <v>145</v>
      </c>
      <c r="C141" s="304"/>
      <c r="D141" s="305">
        <v>0</v>
      </c>
      <c r="E141" s="305"/>
      <c r="F141" s="305"/>
      <c r="G141" s="305"/>
      <c r="H141" s="305"/>
    </row>
    <row r="142" spans="1:8" s="335" customFormat="1" x14ac:dyDescent="0.25">
      <c r="A142" s="56">
        <v>108</v>
      </c>
      <c r="B142" s="112" t="s">
        <v>146</v>
      </c>
      <c r="C142" s="306"/>
      <c r="D142" s="305"/>
      <c r="E142" s="305"/>
      <c r="F142" s="305"/>
      <c r="G142" s="305"/>
      <c r="H142" s="305"/>
    </row>
    <row r="143" spans="1:8" s="335" customFormat="1" x14ac:dyDescent="0.25">
      <c r="A143" s="57">
        <v>109</v>
      </c>
      <c r="B143" s="113" t="s">
        <v>147</v>
      </c>
      <c r="C143" s="307"/>
      <c r="D143" s="305"/>
      <c r="E143" s="305"/>
      <c r="F143" s="305"/>
      <c r="G143" s="305"/>
      <c r="H143" s="305"/>
    </row>
    <row r="144" spans="1:8" s="335" customFormat="1" x14ac:dyDescent="0.25">
      <c r="A144" s="53">
        <v>14</v>
      </c>
      <c r="B144" s="54" t="s">
        <v>148</v>
      </c>
      <c r="C144" s="220">
        <f>SUM(C145,C146,C147,C148,C149,C150,C151,C152,C153)</f>
        <v>0</v>
      </c>
      <c r="D144" s="230">
        <f>SUM(D145,D146,D147,D148,D149,D150,D151,D152,D153)</f>
        <v>0</v>
      </c>
      <c r="E144" s="230">
        <f t="shared" ref="E144:H144" si="29">SUM(E145,E146,E147,E148,E149,E150,E151,E152,E153)</f>
        <v>0</v>
      </c>
      <c r="F144" s="230">
        <f t="shared" si="29"/>
        <v>0</v>
      </c>
      <c r="G144" s="230">
        <f t="shared" si="29"/>
        <v>0</v>
      </c>
      <c r="H144" s="230">
        <f t="shared" si="29"/>
        <v>0</v>
      </c>
    </row>
    <row r="145" spans="1:8" s="335" customFormat="1" x14ac:dyDescent="0.25">
      <c r="A145" s="55" t="s">
        <v>149</v>
      </c>
      <c r="B145" s="111" t="s">
        <v>150</v>
      </c>
      <c r="C145" s="304"/>
      <c r="D145" s="305"/>
      <c r="E145" s="305"/>
      <c r="F145" s="305"/>
      <c r="G145" s="305"/>
      <c r="H145" s="305"/>
    </row>
    <row r="146" spans="1:8" s="335" customFormat="1" x14ac:dyDescent="0.25">
      <c r="A146" s="56">
        <v>144</v>
      </c>
      <c r="B146" s="112" t="s">
        <v>105</v>
      </c>
      <c r="C146" s="306"/>
      <c r="D146" s="305"/>
      <c r="E146" s="305"/>
      <c r="F146" s="305"/>
      <c r="G146" s="305"/>
      <c r="H146" s="305"/>
    </row>
    <row r="147" spans="1:8" s="335" customFormat="1" x14ac:dyDescent="0.25">
      <c r="A147" s="56">
        <v>145</v>
      </c>
      <c r="B147" s="112" t="s">
        <v>151</v>
      </c>
      <c r="C147" s="306"/>
      <c r="D147" s="305"/>
      <c r="E147" s="305"/>
      <c r="F147" s="305"/>
      <c r="G147" s="305"/>
      <c r="H147" s="305"/>
    </row>
    <row r="148" spans="1:8" s="335" customFormat="1" x14ac:dyDescent="0.25">
      <c r="A148" s="56">
        <v>146</v>
      </c>
      <c r="B148" s="112" t="s">
        <v>152</v>
      </c>
      <c r="C148" s="306"/>
      <c r="D148" s="305"/>
      <c r="E148" s="305"/>
      <c r="F148" s="305"/>
      <c r="G148" s="305"/>
      <c r="H148" s="305"/>
    </row>
    <row r="149" spans="1:8" s="335" customFormat="1" ht="25.5" x14ac:dyDescent="0.25">
      <c r="A149" s="56" t="s">
        <v>153</v>
      </c>
      <c r="B149" s="112" t="s">
        <v>154</v>
      </c>
      <c r="C149" s="306"/>
      <c r="D149" s="305"/>
      <c r="E149" s="305"/>
      <c r="F149" s="305"/>
      <c r="G149" s="305"/>
      <c r="H149" s="305"/>
    </row>
    <row r="150" spans="1:8" s="335" customFormat="1" x14ac:dyDescent="0.25">
      <c r="A150" s="56">
        <v>1484</v>
      </c>
      <c r="B150" s="112" t="s">
        <v>155</v>
      </c>
      <c r="C150" s="306"/>
      <c r="D150" s="305"/>
      <c r="E150" s="305"/>
      <c r="F150" s="305"/>
      <c r="G150" s="305"/>
      <c r="H150" s="305"/>
    </row>
    <row r="151" spans="1:8" s="335" customFormat="1" x14ac:dyDescent="0.25">
      <c r="A151" s="56">
        <v>1485</v>
      </c>
      <c r="B151" s="112" t="s">
        <v>156</v>
      </c>
      <c r="C151" s="306"/>
      <c r="D151" s="305"/>
      <c r="E151" s="305"/>
      <c r="F151" s="305"/>
      <c r="G151" s="305"/>
      <c r="H151" s="305"/>
    </row>
    <row r="152" spans="1:8" s="335" customFormat="1" x14ac:dyDescent="0.25">
      <c r="A152" s="56">
        <v>1486</v>
      </c>
      <c r="B152" s="112" t="s">
        <v>157</v>
      </c>
      <c r="C152" s="306"/>
      <c r="D152" s="305"/>
      <c r="E152" s="305"/>
      <c r="F152" s="305"/>
      <c r="G152" s="305"/>
      <c r="H152" s="305"/>
    </row>
    <row r="153" spans="1:8" s="335" customFormat="1" ht="15" thickBot="1" x14ac:dyDescent="0.3">
      <c r="A153" s="58">
        <v>1489</v>
      </c>
      <c r="B153" s="114" t="s">
        <v>158</v>
      </c>
      <c r="C153" s="308"/>
      <c r="D153" s="305"/>
      <c r="E153" s="305"/>
      <c r="F153" s="305"/>
      <c r="G153" s="305"/>
      <c r="H153" s="305"/>
    </row>
    <row r="154" spans="1:8" s="335" customFormat="1" ht="15" thickBot="1" x14ac:dyDescent="0.3">
      <c r="A154" s="59">
        <v>1</v>
      </c>
      <c r="B154" s="60" t="s">
        <v>159</v>
      </c>
      <c r="C154" s="225">
        <f>SUM(C134,C144)</f>
        <v>0</v>
      </c>
      <c r="D154" s="230">
        <f>SUM(D134,D144)</f>
        <v>0</v>
      </c>
      <c r="E154" s="230">
        <f t="shared" ref="E154:H154" si="30">SUM(E134,E144)</f>
        <v>0</v>
      </c>
      <c r="F154" s="230">
        <f t="shared" si="30"/>
        <v>0</v>
      </c>
      <c r="G154" s="230">
        <f t="shared" si="30"/>
        <v>0</v>
      </c>
      <c r="H154" s="230">
        <f t="shared" si="30"/>
        <v>0</v>
      </c>
    </row>
    <row r="155" spans="1:8" s="335" customFormat="1" ht="5.0999999999999996" customHeight="1" x14ac:dyDescent="0.25">
      <c r="A155" s="61"/>
      <c r="B155" s="115"/>
      <c r="C155" s="309"/>
      <c r="D155" s="305"/>
      <c r="E155" s="305"/>
      <c r="F155" s="305"/>
      <c r="G155" s="305"/>
      <c r="H155" s="305"/>
    </row>
    <row r="156" spans="1:8" s="335" customFormat="1" x14ac:dyDescent="0.25">
      <c r="A156" s="53">
        <v>20</v>
      </c>
      <c r="B156" s="54" t="s">
        <v>160</v>
      </c>
      <c r="C156" s="220">
        <f>SUM(C157,C163)</f>
        <v>0</v>
      </c>
      <c r="D156" s="230">
        <f>SUM(D157,D163)</f>
        <v>0</v>
      </c>
      <c r="E156" s="230">
        <f t="shared" ref="E156:H156" si="31">SUM(E157,E163)</f>
        <v>0</v>
      </c>
      <c r="F156" s="230">
        <f t="shared" si="31"/>
        <v>0</v>
      </c>
      <c r="G156" s="230">
        <f t="shared" si="31"/>
        <v>0</v>
      </c>
      <c r="H156" s="230">
        <f t="shared" si="31"/>
        <v>0</v>
      </c>
    </row>
    <row r="157" spans="1:8" s="335" customFormat="1" x14ac:dyDescent="0.25">
      <c r="A157" s="62" t="s">
        <v>161</v>
      </c>
      <c r="B157" s="63" t="s">
        <v>162</v>
      </c>
      <c r="C157" s="226">
        <f>SUM(C158,C159,C161,C162)</f>
        <v>0</v>
      </c>
      <c r="D157" s="230">
        <f>SUM(D158,D159,D161,D162)</f>
        <v>0</v>
      </c>
      <c r="E157" s="230">
        <f t="shared" ref="E157:H157" si="32">SUM(E158,E159,E161,E162)</f>
        <v>0</v>
      </c>
      <c r="F157" s="230">
        <f t="shared" si="32"/>
        <v>0</v>
      </c>
      <c r="G157" s="230">
        <f t="shared" si="32"/>
        <v>0</v>
      </c>
      <c r="H157" s="230">
        <f t="shared" si="32"/>
        <v>0</v>
      </c>
    </row>
    <row r="158" spans="1:8" s="335" customFormat="1" x14ac:dyDescent="0.25">
      <c r="A158" s="55">
        <v>200</v>
      </c>
      <c r="B158" s="111" t="s">
        <v>163</v>
      </c>
      <c r="C158" s="304"/>
      <c r="D158" s="305"/>
      <c r="E158" s="305"/>
      <c r="F158" s="305"/>
      <c r="G158" s="305"/>
      <c r="H158" s="305"/>
    </row>
    <row r="159" spans="1:8" s="335" customFormat="1" x14ac:dyDescent="0.25">
      <c r="A159" s="56">
        <v>201</v>
      </c>
      <c r="B159" s="112" t="s">
        <v>164</v>
      </c>
      <c r="C159" s="306"/>
      <c r="D159" s="305"/>
      <c r="E159" s="305"/>
      <c r="F159" s="305"/>
      <c r="G159" s="305"/>
      <c r="H159" s="305"/>
    </row>
    <row r="160" spans="1:8" s="335" customFormat="1" x14ac:dyDescent="0.25">
      <c r="A160" s="56" t="s">
        <v>165</v>
      </c>
      <c r="B160" s="112" t="s">
        <v>166</v>
      </c>
      <c r="C160" s="306"/>
      <c r="D160" s="305"/>
      <c r="E160" s="305"/>
      <c r="F160" s="305"/>
      <c r="G160" s="305"/>
      <c r="H160" s="305"/>
    </row>
    <row r="161" spans="1:9" s="335" customFormat="1" x14ac:dyDescent="0.25">
      <c r="A161" s="56">
        <v>204</v>
      </c>
      <c r="B161" s="112" t="s">
        <v>167</v>
      </c>
      <c r="C161" s="306"/>
      <c r="D161" s="305"/>
      <c r="E161" s="305"/>
      <c r="F161" s="305"/>
      <c r="G161" s="305"/>
      <c r="H161" s="305"/>
    </row>
    <row r="162" spans="1:9" s="335" customFormat="1" x14ac:dyDescent="0.25">
      <c r="A162" s="57">
        <v>205</v>
      </c>
      <c r="B162" s="113" t="s">
        <v>168</v>
      </c>
      <c r="C162" s="307"/>
      <c r="D162" s="305"/>
      <c r="E162" s="305"/>
      <c r="F162" s="305"/>
      <c r="G162" s="305"/>
      <c r="H162" s="305"/>
    </row>
    <row r="163" spans="1:9" s="335" customFormat="1" x14ac:dyDescent="0.25">
      <c r="A163" s="53" t="s">
        <v>169</v>
      </c>
      <c r="B163" s="54" t="s">
        <v>170</v>
      </c>
      <c r="C163" s="220">
        <f>SUM(C164,C167,C168)</f>
        <v>0</v>
      </c>
      <c r="D163" s="230">
        <f>SUM(D164,D167,D168)</f>
        <v>0</v>
      </c>
      <c r="E163" s="230">
        <f t="shared" ref="E163:H163" si="33">SUM(E164,E167,E168)</f>
        <v>0</v>
      </c>
      <c r="F163" s="230">
        <f t="shared" si="33"/>
        <v>0</v>
      </c>
      <c r="G163" s="230">
        <f t="shared" si="33"/>
        <v>0</v>
      </c>
      <c r="H163" s="230">
        <f t="shared" si="33"/>
        <v>0</v>
      </c>
    </row>
    <row r="164" spans="1:9" s="335" customFormat="1" x14ac:dyDescent="0.25">
      <c r="A164" s="55">
        <v>206</v>
      </c>
      <c r="B164" s="111" t="s">
        <v>171</v>
      </c>
      <c r="C164" s="304"/>
      <c r="D164" s="305"/>
      <c r="E164" s="305"/>
      <c r="F164" s="305"/>
      <c r="G164" s="305"/>
      <c r="H164" s="305"/>
    </row>
    <row r="165" spans="1:9" s="335" customFormat="1" x14ac:dyDescent="0.25">
      <c r="A165" s="64" t="s">
        <v>172</v>
      </c>
      <c r="B165" s="117" t="s">
        <v>173</v>
      </c>
      <c r="C165" s="310"/>
      <c r="D165" s="305"/>
      <c r="E165" s="305"/>
      <c r="F165" s="305"/>
      <c r="G165" s="305"/>
      <c r="H165" s="305"/>
    </row>
    <row r="166" spans="1:9" s="335" customFormat="1" x14ac:dyDescent="0.25">
      <c r="A166" s="56" t="s">
        <v>174</v>
      </c>
      <c r="B166" s="112" t="s">
        <v>175</v>
      </c>
      <c r="C166" s="306"/>
      <c r="D166" s="305"/>
      <c r="E166" s="305"/>
      <c r="F166" s="305"/>
      <c r="G166" s="305"/>
      <c r="H166" s="305"/>
    </row>
    <row r="167" spans="1:9" s="335" customFormat="1" x14ac:dyDescent="0.25">
      <c r="A167" s="56">
        <v>208</v>
      </c>
      <c r="B167" s="112" t="s">
        <v>176</v>
      </c>
      <c r="C167" s="306"/>
      <c r="D167" s="305"/>
      <c r="E167" s="305"/>
      <c r="F167" s="305"/>
      <c r="G167" s="305"/>
      <c r="H167" s="305"/>
    </row>
    <row r="168" spans="1:9" s="335" customFormat="1" x14ac:dyDescent="0.25">
      <c r="A168" s="57">
        <v>209</v>
      </c>
      <c r="B168" s="113" t="s">
        <v>177</v>
      </c>
      <c r="C168" s="307"/>
      <c r="D168" s="305"/>
      <c r="E168" s="305"/>
      <c r="F168" s="305"/>
      <c r="G168" s="305"/>
      <c r="H168" s="305"/>
    </row>
    <row r="169" spans="1:9" s="335" customFormat="1" x14ac:dyDescent="0.25">
      <c r="A169" s="53">
        <v>29</v>
      </c>
      <c r="B169" s="54" t="s">
        <v>178</v>
      </c>
      <c r="C169" s="311"/>
      <c r="D169" s="303"/>
      <c r="E169" s="303"/>
      <c r="F169" s="303"/>
      <c r="G169" s="303"/>
      <c r="H169" s="303"/>
    </row>
    <row r="170" spans="1:9" s="335" customFormat="1" ht="15" thickBot="1" x14ac:dyDescent="0.3">
      <c r="A170" s="65" t="s">
        <v>179</v>
      </c>
      <c r="B170" s="118" t="s">
        <v>180</v>
      </c>
      <c r="C170" s="312"/>
      <c r="D170" s="305"/>
      <c r="E170" s="305"/>
      <c r="F170" s="305"/>
      <c r="G170" s="305"/>
      <c r="H170" s="305"/>
    </row>
    <row r="171" spans="1:9" s="335" customFormat="1" ht="15" thickBot="1" x14ac:dyDescent="0.3">
      <c r="A171" s="59">
        <v>2</v>
      </c>
      <c r="B171" s="60" t="s">
        <v>181</v>
      </c>
      <c r="C171" s="225">
        <f>SUM(C156,C169)</f>
        <v>0</v>
      </c>
      <c r="D171" s="280">
        <f>SUM(D156,D169)</f>
        <v>0</v>
      </c>
      <c r="E171" s="281">
        <f t="shared" ref="E171:H171" si="34">SUM(E156,E169)</f>
        <v>0</v>
      </c>
      <c r="F171" s="281">
        <f t="shared" si="34"/>
        <v>0</v>
      </c>
      <c r="G171" s="281">
        <f t="shared" si="34"/>
        <v>0</v>
      </c>
      <c r="H171" s="281">
        <f t="shared" si="34"/>
        <v>0</v>
      </c>
    </row>
    <row r="172" spans="1:9" s="335" customFormat="1" ht="15" thickBot="1" x14ac:dyDescent="0.3">
      <c r="A172" s="61"/>
      <c r="B172" s="216"/>
      <c r="C172" s="313"/>
      <c r="D172" s="313"/>
      <c r="E172" s="313"/>
      <c r="F172" s="313"/>
      <c r="G172" s="313"/>
      <c r="H172" s="313"/>
    </row>
    <row r="173" spans="1:9" s="335" customFormat="1" ht="15" thickBot="1" x14ac:dyDescent="0.25">
      <c r="A173" s="66" t="s">
        <v>182</v>
      </c>
      <c r="B173" s="119"/>
      <c r="C173" s="314"/>
      <c r="D173" s="314"/>
      <c r="E173" s="314"/>
      <c r="F173" s="314"/>
      <c r="G173" s="314"/>
      <c r="H173" s="314"/>
      <c r="I173" s="341"/>
    </row>
    <row r="174" spans="1:9" s="335" customFormat="1" x14ac:dyDescent="0.25">
      <c r="A174" s="67" t="s">
        <v>183</v>
      </c>
      <c r="B174" s="121" t="s">
        <v>184</v>
      </c>
      <c r="C174" s="68">
        <f>C98+SUM(C11,C12,C13,C15,C16)-SUM(C43,C44)+SUM(C20,C21,C22)-C46+SUM(C78,C83)-C94+C84-C95-C72</f>
        <v>0</v>
      </c>
      <c r="D174" s="68">
        <f>D98+SUM(D11,D12,D13,D15,D16)-SUM(D43,D44)+SUM(D20,D21,D22)-D46+SUM(D78,D83)-D94+D84-D95-D72</f>
        <v>0</v>
      </c>
      <c r="E174" s="68">
        <f t="shared" ref="E174:H174" si="35">E98+SUM(E11,E12,E13,E15,E16)-SUM(E43,E44)+SUM(E20,E21,E22)-E46+SUM(E78,E83)-E94+E84-E95-E72</f>
        <v>0</v>
      </c>
      <c r="F174" s="68">
        <f t="shared" si="35"/>
        <v>0</v>
      </c>
      <c r="G174" s="68">
        <f t="shared" si="35"/>
        <v>0</v>
      </c>
      <c r="H174" s="68">
        <f t="shared" si="35"/>
        <v>0</v>
      </c>
    </row>
    <row r="175" spans="1:9" s="335" customFormat="1" x14ac:dyDescent="0.25">
      <c r="A175" s="69" t="s">
        <v>185</v>
      </c>
      <c r="B175" s="122" t="s">
        <v>186</v>
      </c>
      <c r="C175" s="70">
        <f t="shared" ref="C175:H175" si="36">IF(C201=0,0,C174/C201)</f>
        <v>0</v>
      </c>
      <c r="D175" s="70">
        <f t="shared" si="36"/>
        <v>0</v>
      </c>
      <c r="E175" s="70">
        <f t="shared" si="36"/>
        <v>0</v>
      </c>
      <c r="F175" s="70">
        <f t="shared" si="36"/>
        <v>0</v>
      </c>
      <c r="G175" s="70">
        <f t="shared" si="36"/>
        <v>0</v>
      </c>
      <c r="H175" s="70">
        <f t="shared" si="36"/>
        <v>0</v>
      </c>
    </row>
    <row r="176" spans="1:9" s="335" customFormat="1" x14ac:dyDescent="0.25">
      <c r="A176" s="69" t="s">
        <v>187</v>
      </c>
      <c r="B176" s="122" t="s">
        <v>188</v>
      </c>
      <c r="C176" s="70">
        <f>IF(C130=0,0,C174/C130)</f>
        <v>0</v>
      </c>
      <c r="D176" s="70">
        <f>IF(D130=0,0,D174/D130)</f>
        <v>0</v>
      </c>
      <c r="E176" s="70">
        <f>IF(E130=0,0,E174/E130)</f>
        <v>0</v>
      </c>
      <c r="F176" s="70">
        <f t="shared" ref="F176:H176" si="37">IF(F130=0,0,F174/F130)</f>
        <v>0</v>
      </c>
      <c r="G176" s="70">
        <f t="shared" si="37"/>
        <v>0</v>
      </c>
      <c r="H176" s="70">
        <f t="shared" si="37"/>
        <v>0</v>
      </c>
    </row>
    <row r="177" spans="1:9" s="335" customFormat="1" x14ac:dyDescent="0.25">
      <c r="A177" s="71" t="s">
        <v>187</v>
      </c>
      <c r="B177" s="123" t="s">
        <v>189</v>
      </c>
      <c r="C177" s="72">
        <f>IF(0=C131,0,C174/C131)</f>
        <v>0</v>
      </c>
      <c r="D177" s="72">
        <f>IF(0=D131,0,D174/D131)</f>
        <v>0</v>
      </c>
      <c r="E177" s="72">
        <f>IF(0=E131,0,E174/E131)</f>
        <v>0</v>
      </c>
      <c r="F177" s="72">
        <f t="shared" ref="F177:H177" si="38">IF(0=F131,0,F174/F131)</f>
        <v>0</v>
      </c>
      <c r="G177" s="72">
        <f t="shared" si="38"/>
        <v>0</v>
      </c>
      <c r="H177" s="72">
        <f t="shared" si="38"/>
        <v>0</v>
      </c>
    </row>
    <row r="178" spans="1:9" s="335" customFormat="1" ht="22.5" x14ac:dyDescent="0.25">
      <c r="A178" s="73" t="s">
        <v>190</v>
      </c>
      <c r="B178" s="124" t="s">
        <v>191</v>
      </c>
      <c r="C178" s="68">
        <f>C174-C130</f>
        <v>0</v>
      </c>
      <c r="D178" s="68">
        <f>D174-D130</f>
        <v>0</v>
      </c>
      <c r="E178" s="68">
        <f t="shared" ref="E178:H178" si="39">E174-E130</f>
        <v>0</v>
      </c>
      <c r="F178" s="68">
        <f t="shared" si="39"/>
        <v>0</v>
      </c>
      <c r="G178" s="68">
        <f t="shared" si="39"/>
        <v>0</v>
      </c>
      <c r="H178" s="68">
        <f t="shared" si="39"/>
        <v>0</v>
      </c>
    </row>
    <row r="179" spans="1:9" s="335" customFormat="1" ht="22.5" x14ac:dyDescent="0.25">
      <c r="A179" s="71" t="s">
        <v>192</v>
      </c>
      <c r="B179" s="123" t="s">
        <v>193</v>
      </c>
      <c r="C179" s="74">
        <f>C174-C131</f>
        <v>0</v>
      </c>
      <c r="D179" s="74">
        <f>D174-D131</f>
        <v>0</v>
      </c>
      <c r="E179" s="74">
        <f t="shared" ref="E179:H179" si="40">E174-E131</f>
        <v>0</v>
      </c>
      <c r="F179" s="74">
        <f t="shared" si="40"/>
        <v>0</v>
      </c>
      <c r="G179" s="74">
        <f t="shared" si="40"/>
        <v>0</v>
      </c>
      <c r="H179" s="74">
        <f t="shared" si="40"/>
        <v>0</v>
      </c>
    </row>
    <row r="180" spans="1:9" s="335" customFormat="1" x14ac:dyDescent="0.25">
      <c r="A180" s="73" t="s">
        <v>194</v>
      </c>
      <c r="B180" s="124" t="s">
        <v>195</v>
      </c>
      <c r="C180" s="68">
        <f>C158+C159-C160+C164-C165-C166</f>
        <v>0</v>
      </c>
      <c r="D180" s="218">
        <f>D158+D159-D160+D164-D165-D166</f>
        <v>0</v>
      </c>
      <c r="E180" s="218">
        <f t="shared" ref="E180:H180" si="41">E158+E159-E160+E164-E165-E166</f>
        <v>0</v>
      </c>
      <c r="F180" s="218">
        <f t="shared" si="41"/>
        <v>0</v>
      </c>
      <c r="G180" s="218">
        <f t="shared" si="41"/>
        <v>0</v>
      </c>
      <c r="H180" s="218">
        <f t="shared" si="41"/>
        <v>0</v>
      </c>
    </row>
    <row r="181" spans="1:9" s="335" customFormat="1" x14ac:dyDescent="0.25">
      <c r="A181" s="71" t="s">
        <v>196</v>
      </c>
      <c r="B181" s="123" t="s">
        <v>197</v>
      </c>
      <c r="C181" s="72">
        <f t="shared" ref="C181:H181" si="42">IF(C201=0,0,C180/C201)</f>
        <v>0</v>
      </c>
      <c r="D181" s="238">
        <f t="shared" si="42"/>
        <v>0</v>
      </c>
      <c r="E181" s="238">
        <f t="shared" si="42"/>
        <v>0</v>
      </c>
      <c r="F181" s="238">
        <f t="shared" si="42"/>
        <v>0</v>
      </c>
      <c r="G181" s="238">
        <f t="shared" si="42"/>
        <v>0</v>
      </c>
      <c r="H181" s="238">
        <f t="shared" si="42"/>
        <v>0</v>
      </c>
    </row>
    <row r="182" spans="1:9" s="335" customFormat="1" x14ac:dyDescent="0.25">
      <c r="A182" s="73" t="s">
        <v>198</v>
      </c>
      <c r="B182" s="124" t="s">
        <v>199</v>
      </c>
      <c r="C182" s="68">
        <f>C156-C166-C134</f>
        <v>0</v>
      </c>
      <c r="D182" s="68">
        <f>C182-D178</f>
        <v>0</v>
      </c>
      <c r="E182" s="68">
        <f>D182-E178</f>
        <v>0</v>
      </c>
      <c r="F182" s="68">
        <f>E182-F178</f>
        <v>0</v>
      </c>
      <c r="G182" s="68">
        <f>F182-G178</f>
        <v>0</v>
      </c>
      <c r="H182" s="68">
        <f>G182-H178</f>
        <v>0</v>
      </c>
      <c r="I182" s="342"/>
    </row>
    <row r="183" spans="1:9" s="335" customFormat="1" hidden="1" x14ac:dyDescent="0.25">
      <c r="A183" s="69" t="s">
        <v>200</v>
      </c>
      <c r="B183" s="122" t="s">
        <v>201</v>
      </c>
      <c r="C183" s="68">
        <f>C144-C146-C147-C166-C169</f>
        <v>0</v>
      </c>
      <c r="D183" s="68">
        <f>D144-D146-D147-D166-D169</f>
        <v>0</v>
      </c>
      <c r="E183" s="68">
        <f t="shared" ref="E183:H183" si="43">E144-E146-E147-E166-E169</f>
        <v>0</v>
      </c>
      <c r="F183" s="68">
        <f t="shared" si="43"/>
        <v>0</v>
      </c>
      <c r="G183" s="68">
        <f t="shared" si="43"/>
        <v>0</v>
      </c>
      <c r="H183" s="68">
        <f t="shared" si="43"/>
        <v>0</v>
      </c>
    </row>
    <row r="184" spans="1:9" s="335" customFormat="1" x14ac:dyDescent="0.25">
      <c r="A184" s="69" t="s">
        <v>202</v>
      </c>
      <c r="B184" s="122" t="s">
        <v>203</v>
      </c>
      <c r="C184" s="68">
        <f t="shared" ref="C184:H184" si="44">IF(C199=0,"-",C182/C199)</f>
        <v>0</v>
      </c>
      <c r="D184" s="68">
        <f t="shared" si="44"/>
        <v>0</v>
      </c>
      <c r="E184" s="68" t="str">
        <f t="shared" si="44"/>
        <v>-</v>
      </c>
      <c r="F184" s="68" t="str">
        <f t="shared" si="44"/>
        <v>-</v>
      </c>
      <c r="G184" s="68" t="str">
        <f t="shared" si="44"/>
        <v>-</v>
      </c>
      <c r="H184" s="68" t="str">
        <f t="shared" si="44"/>
        <v>-</v>
      </c>
    </row>
    <row r="185" spans="1:9" s="335" customFormat="1" hidden="1" x14ac:dyDescent="0.25">
      <c r="A185" s="69" t="s">
        <v>202</v>
      </c>
      <c r="B185" s="122" t="s">
        <v>204</v>
      </c>
      <c r="C185" s="68">
        <f t="shared" ref="C185:H185" si="45">IF(C199=0,"-",C183/C199)</f>
        <v>0</v>
      </c>
      <c r="D185" s="68">
        <f t="shared" si="45"/>
        <v>0</v>
      </c>
      <c r="E185" s="68" t="str">
        <f t="shared" si="45"/>
        <v>-</v>
      </c>
      <c r="F185" s="68" t="str">
        <f t="shared" si="45"/>
        <v>-</v>
      </c>
      <c r="G185" s="68" t="str">
        <f t="shared" si="45"/>
        <v>-</v>
      </c>
      <c r="H185" s="68" t="str">
        <f t="shared" si="45"/>
        <v>-</v>
      </c>
    </row>
    <row r="186" spans="1:9" s="335" customFormat="1" x14ac:dyDescent="0.25">
      <c r="A186" s="71" t="s">
        <v>205</v>
      </c>
      <c r="B186" s="123" t="s">
        <v>206</v>
      </c>
      <c r="C186" s="72">
        <f t="shared" ref="C186:H186" si="46">IF(SUM(C29,C30,C31,C86,C87)=0,0,C182/SUM(C29,C30,C31,C86,C87))</f>
        <v>0</v>
      </c>
      <c r="D186" s="72">
        <f t="shared" si="46"/>
        <v>0</v>
      </c>
      <c r="E186" s="72">
        <f t="shared" si="46"/>
        <v>0</v>
      </c>
      <c r="F186" s="72">
        <f t="shared" si="46"/>
        <v>0</v>
      </c>
      <c r="G186" s="72">
        <f t="shared" si="46"/>
        <v>0</v>
      </c>
      <c r="H186" s="72">
        <f t="shared" si="46"/>
        <v>0</v>
      </c>
    </row>
    <row r="187" spans="1:9" s="335" customFormat="1" x14ac:dyDescent="0.25">
      <c r="A187" s="73" t="s">
        <v>207</v>
      </c>
      <c r="B187" s="124" t="s">
        <v>178</v>
      </c>
      <c r="C187" s="68">
        <f t="shared" ref="C187" si="47">C169</f>
        <v>0</v>
      </c>
      <c r="D187" s="68">
        <f>IF(D98=0,0,C187+D98)</f>
        <v>0</v>
      </c>
      <c r="E187" s="68">
        <f>IF(E98=0,0,D187+E98)</f>
        <v>0</v>
      </c>
      <c r="F187" s="68">
        <f>IF(F98=0,0,E187+F98)</f>
        <v>0</v>
      </c>
      <c r="G187" s="68">
        <f>IF(G98=0,0,F187+G98)</f>
        <v>0</v>
      </c>
      <c r="H187" s="68">
        <f>IF(H98=0,0,G187+H98)</f>
        <v>0</v>
      </c>
      <c r="I187" s="342"/>
    </row>
    <row r="188" spans="1:9" s="335" customFormat="1" ht="22.5" x14ac:dyDescent="0.25">
      <c r="A188" s="71" t="s">
        <v>208</v>
      </c>
      <c r="B188" s="123" t="s">
        <v>209</v>
      </c>
      <c r="C188" s="72">
        <f t="shared" ref="C188:H188" si="48">IF(C202=0,0,C170/C202)</f>
        <v>0</v>
      </c>
      <c r="D188" s="238">
        <f t="shared" si="48"/>
        <v>0</v>
      </c>
      <c r="E188" s="238">
        <f t="shared" si="48"/>
        <v>0</v>
      </c>
      <c r="F188" s="238">
        <f t="shared" si="48"/>
        <v>0</v>
      </c>
      <c r="G188" s="238">
        <f t="shared" si="48"/>
        <v>0</v>
      </c>
      <c r="H188" s="238">
        <f t="shared" si="48"/>
        <v>0</v>
      </c>
    </row>
    <row r="189" spans="1:9" s="335" customFormat="1" x14ac:dyDescent="0.25">
      <c r="A189" s="75" t="s">
        <v>210</v>
      </c>
      <c r="B189" s="125" t="s">
        <v>211</v>
      </c>
      <c r="C189" s="76">
        <f>IF(C201=0,0,C204/C201)</f>
        <v>0</v>
      </c>
      <c r="D189" s="76">
        <f>IF(D201=0,0,D204/D201)</f>
        <v>0</v>
      </c>
      <c r="E189" s="76">
        <f>IF(E201=0,0,E204/E201)</f>
        <v>0</v>
      </c>
      <c r="F189" s="76">
        <f t="shared" ref="F189:H189" si="49">IF(F201=0,0,F204/F201)</f>
        <v>0</v>
      </c>
      <c r="G189" s="76">
        <f t="shared" si="49"/>
        <v>0</v>
      </c>
      <c r="H189" s="76">
        <f t="shared" si="49"/>
        <v>0</v>
      </c>
    </row>
    <row r="190" spans="1:9" s="335" customFormat="1" x14ac:dyDescent="0.25">
      <c r="A190" s="73" t="s">
        <v>212</v>
      </c>
      <c r="B190" s="124" t="s">
        <v>70</v>
      </c>
      <c r="C190" s="68">
        <f t="shared" ref="C190:H190" si="50">C73</f>
        <v>0</v>
      </c>
      <c r="D190" s="68">
        <f t="shared" si="50"/>
        <v>0</v>
      </c>
      <c r="E190" s="68">
        <f t="shared" si="50"/>
        <v>0</v>
      </c>
      <c r="F190" s="68">
        <f t="shared" si="50"/>
        <v>0</v>
      </c>
      <c r="G190" s="68">
        <f t="shared" si="50"/>
        <v>0</v>
      </c>
      <c r="H190" s="68">
        <f t="shared" si="50"/>
        <v>0</v>
      </c>
    </row>
    <row r="191" spans="1:9" s="335" customFormat="1" x14ac:dyDescent="0.25">
      <c r="A191" s="71" t="s">
        <v>213</v>
      </c>
      <c r="B191" s="123" t="s">
        <v>214</v>
      </c>
      <c r="C191" s="72">
        <f>IF(0=C134,0,(C61+C62+C63+C65+C66)/C134)</f>
        <v>0</v>
      </c>
      <c r="D191" s="238">
        <f>IF(0=D134,0,(D61+D62+D63+D65+D66)/D134)</f>
        <v>0</v>
      </c>
      <c r="E191" s="238">
        <f>IF(0=E134,0,(E61+E64+E63+E65+E66)/E134)</f>
        <v>0</v>
      </c>
      <c r="F191" s="238">
        <f>IF(0=F134,0,(F61+F64+F63+F65+F66)/F134)</f>
        <v>0</v>
      </c>
      <c r="G191" s="238">
        <f>IF(0=G134,0,(G61+G64+G63+G65+G66)/G134)</f>
        <v>0</v>
      </c>
      <c r="H191" s="238">
        <f>IF(0=H134,0,(H61+H64+H63+H65+H66)/H134)</f>
        <v>0</v>
      </c>
    </row>
    <row r="192" spans="1:9" s="335" customFormat="1" x14ac:dyDescent="0.25">
      <c r="A192" s="73" t="s">
        <v>215</v>
      </c>
      <c r="B192" s="124" t="s">
        <v>216</v>
      </c>
      <c r="C192" s="68">
        <f t="shared" ref="C192:H192" si="51">C52-C61</f>
        <v>0</v>
      </c>
      <c r="D192" s="68">
        <f t="shared" si="51"/>
        <v>0</v>
      </c>
      <c r="E192" s="68">
        <f t="shared" si="51"/>
        <v>0</v>
      </c>
      <c r="F192" s="68">
        <f t="shared" si="51"/>
        <v>0</v>
      </c>
      <c r="G192" s="68">
        <f t="shared" si="51"/>
        <v>0</v>
      </c>
      <c r="H192" s="68">
        <f t="shared" si="51"/>
        <v>0</v>
      </c>
    </row>
    <row r="193" spans="1:9" s="335" customFormat="1" x14ac:dyDescent="0.25">
      <c r="A193" s="71" t="s">
        <v>217</v>
      </c>
      <c r="B193" s="123" t="s">
        <v>218</v>
      </c>
      <c r="C193" s="72">
        <f>IF(C201=0,0,C192/C201)</f>
        <v>0</v>
      </c>
      <c r="D193" s="72">
        <f>IF(D201=0,0,D192/D201)</f>
        <v>0</v>
      </c>
      <c r="E193" s="72">
        <f>IF(E201=0,0,E192/E201)</f>
        <v>0</v>
      </c>
      <c r="F193" s="72">
        <f t="shared" ref="F193:H193" si="52">IF(F201=0,0,F192/F201)</f>
        <v>0</v>
      </c>
      <c r="G193" s="72">
        <f t="shared" si="52"/>
        <v>0</v>
      </c>
      <c r="H193" s="72">
        <f t="shared" si="52"/>
        <v>0</v>
      </c>
    </row>
    <row r="194" spans="1:9" s="335" customFormat="1" x14ac:dyDescent="0.25">
      <c r="A194" s="73" t="s">
        <v>219</v>
      </c>
      <c r="B194" s="124" t="s">
        <v>220</v>
      </c>
      <c r="C194" s="68">
        <f t="shared" ref="C194:H194" si="53">SUM(C103,C104,C105,C106,C107,C108)+SUM(C111,C112,C113,C114,C115,C116)</f>
        <v>0</v>
      </c>
      <c r="D194" s="68">
        <f t="shared" si="53"/>
        <v>0</v>
      </c>
      <c r="E194" s="68">
        <f t="shared" si="53"/>
        <v>0</v>
      </c>
      <c r="F194" s="68">
        <f t="shared" si="53"/>
        <v>0</v>
      </c>
      <c r="G194" s="68">
        <f t="shared" si="53"/>
        <v>0</v>
      </c>
      <c r="H194" s="68">
        <f t="shared" si="53"/>
        <v>0</v>
      </c>
    </row>
    <row r="195" spans="1:9" s="335" customFormat="1" x14ac:dyDescent="0.25">
      <c r="A195" s="71" t="s">
        <v>221</v>
      </c>
      <c r="B195" s="123" t="s">
        <v>222</v>
      </c>
      <c r="C195" s="68">
        <f t="shared" ref="C195:H195" si="54">SUM(C118,C119,C120,C121,C122,C123,C124)+SUM(C127,C128)</f>
        <v>0</v>
      </c>
      <c r="D195" s="68">
        <f t="shared" si="54"/>
        <v>0</v>
      </c>
      <c r="E195" s="68">
        <f t="shared" si="54"/>
        <v>0</v>
      </c>
      <c r="F195" s="68">
        <f t="shared" si="54"/>
        <v>0</v>
      </c>
      <c r="G195" s="68">
        <f t="shared" si="54"/>
        <v>0</v>
      </c>
      <c r="H195" s="68">
        <f t="shared" si="54"/>
        <v>0</v>
      </c>
    </row>
    <row r="196" spans="1:9" s="335" customFormat="1" x14ac:dyDescent="0.25">
      <c r="A196" s="75" t="s">
        <v>223</v>
      </c>
      <c r="B196" s="125" t="s">
        <v>224</v>
      </c>
      <c r="C196" s="76">
        <f>IF(C209=0,0,C194/C209)</f>
        <v>0</v>
      </c>
      <c r="D196" s="76">
        <f>IF(D209=0,0,D194/D209)</f>
        <v>0</v>
      </c>
      <c r="E196" s="76">
        <f>IF(E209=0,0,E194/E209)</f>
        <v>0</v>
      </c>
      <c r="F196" s="76">
        <f t="shared" ref="F196:H196" si="55">IF(F209=0,0,F194/F209)</f>
        <v>0</v>
      </c>
      <c r="G196" s="76">
        <f t="shared" si="55"/>
        <v>0</v>
      </c>
      <c r="H196" s="76">
        <f t="shared" si="55"/>
        <v>0</v>
      </c>
    </row>
    <row r="197" spans="1:9" s="335" customFormat="1" ht="15" thickBot="1" x14ac:dyDescent="0.3">
      <c r="A197" s="61"/>
      <c r="B197" s="115"/>
      <c r="C197" s="309"/>
      <c r="D197" s="309"/>
      <c r="E197" s="309"/>
      <c r="F197" s="309"/>
      <c r="G197" s="309"/>
      <c r="H197" s="309"/>
    </row>
    <row r="198" spans="1:9" s="335" customFormat="1" ht="15" thickBot="1" x14ac:dyDescent="0.25">
      <c r="A198" s="77" t="s">
        <v>225</v>
      </c>
      <c r="B198" s="126"/>
      <c r="C198" s="315"/>
      <c r="D198" s="315"/>
      <c r="E198" s="315"/>
      <c r="F198" s="315"/>
      <c r="G198" s="315"/>
      <c r="H198" s="315"/>
    </row>
    <row r="199" spans="1:9" s="335" customFormat="1" x14ac:dyDescent="0.25">
      <c r="A199" s="78" t="s">
        <v>226</v>
      </c>
      <c r="B199" s="128" t="s">
        <v>227</v>
      </c>
      <c r="C199" s="316">
        <v>2000</v>
      </c>
      <c r="D199" s="316">
        <v>2000</v>
      </c>
      <c r="E199" s="316"/>
      <c r="F199" s="316"/>
      <c r="G199" s="316"/>
      <c r="H199" s="316"/>
    </row>
    <row r="200" spans="1:9" s="335" customFormat="1" x14ac:dyDescent="0.25">
      <c r="A200" s="79" t="s">
        <v>228</v>
      </c>
      <c r="B200" s="129"/>
      <c r="C200" s="317"/>
      <c r="D200" s="317"/>
      <c r="E200" s="317"/>
      <c r="F200" s="317"/>
      <c r="G200" s="317"/>
      <c r="H200" s="317"/>
    </row>
    <row r="201" spans="1:9" s="335" customFormat="1" x14ac:dyDescent="0.25">
      <c r="A201" s="80" t="s">
        <v>229</v>
      </c>
      <c r="B201" s="131" t="s">
        <v>230</v>
      </c>
      <c r="C201" s="81">
        <f>SUM(C29,C30,C31,C35,C36,C37,C42,C45)+SUM(C61,C62,C63,C65,C66,C67,C68,C69,C70,C71)+SUM(C86,C87,C88,C89,C90,C91,C92,C93)+C96</f>
        <v>0</v>
      </c>
      <c r="D201" s="81">
        <f>SUM(D29,D30,D31,D35,D36,D37,D42,D45)+SUM(D61,D62,D63,D65,D66,D67,D68,D69,D70,D71)+SUM(D86,D87,D88,D89,D90,D91,D92,D93)+D96</f>
        <v>0</v>
      </c>
      <c r="E201" s="81">
        <f>SUM(E29,E30,E31,E35,E36,E37,E42,E45)+SUM(E61,E64,E63,E65,E66,E67,E68,E69,E70,E71)+SUM(E86,E87,E88,E89,E90,E91,E92,E93)+E96</f>
        <v>0</v>
      </c>
      <c r="F201" s="81">
        <f>SUM(F29,F30,F31,F35,F36,F37,F42,F45)+SUM(F61,F64,F63,F65,F66,F67,F68,F69,F70,F71)+SUM(F86,F87,F88,F89,F90,F91,F92,F93)+F96</f>
        <v>0</v>
      </c>
      <c r="G201" s="81">
        <f>SUM(G29,G30,G31,G35,G36,G37,G42,G45)+SUM(G61,G64,G63,G65,G66,G67,G68,G69,G70,G71)+SUM(G86,G87,G88,G89,G90,G91,G92,G93)+G96</f>
        <v>0</v>
      </c>
      <c r="H201" s="81">
        <f>SUM(H29,H30,H31,H35,H36,H37,H42,H45)+SUM(H61,H64,H63,H65,H66,H67,H68,H69,H70,H71)+SUM(H86,H87,H88,H89,H90,H91,H92,H93)+H96</f>
        <v>0</v>
      </c>
    </row>
    <row r="202" spans="1:9" s="335" customFormat="1" x14ac:dyDescent="0.25">
      <c r="A202" s="82" t="s">
        <v>231</v>
      </c>
      <c r="B202" s="132" t="s">
        <v>232</v>
      </c>
      <c r="C202" s="83">
        <f t="shared" ref="C202:H202" si="56">SUM(C6,C7,C10,C14,C17)+C51+SUM(C76,C77,C79,C82)</f>
        <v>0</v>
      </c>
      <c r="D202" s="83">
        <f t="shared" si="56"/>
        <v>0</v>
      </c>
      <c r="E202" s="83">
        <f t="shared" si="56"/>
        <v>0</v>
      </c>
      <c r="F202" s="83">
        <f t="shared" si="56"/>
        <v>0</v>
      </c>
      <c r="G202" s="83">
        <f t="shared" si="56"/>
        <v>0</v>
      </c>
      <c r="H202" s="83">
        <f t="shared" si="56"/>
        <v>0</v>
      </c>
      <c r="I202" s="343"/>
    </row>
    <row r="203" spans="1:9" s="335" customFormat="1" x14ac:dyDescent="0.25">
      <c r="A203" s="82" t="s">
        <v>28</v>
      </c>
      <c r="B203" s="132" t="s">
        <v>233</v>
      </c>
      <c r="C203" s="83">
        <f>SUM(C202,C194)</f>
        <v>0</v>
      </c>
      <c r="D203" s="83">
        <f>SUM(D202,D194)</f>
        <v>0</v>
      </c>
      <c r="E203" s="83">
        <f t="shared" ref="E203:H203" si="57">SUM(E202,E194)</f>
        <v>0</v>
      </c>
      <c r="F203" s="83">
        <f t="shared" si="57"/>
        <v>0</v>
      </c>
      <c r="G203" s="83">
        <f t="shared" si="57"/>
        <v>0</v>
      </c>
      <c r="H203" s="83">
        <f t="shared" si="57"/>
        <v>0</v>
      </c>
      <c r="I203" s="343"/>
    </row>
    <row r="204" spans="1:9" s="335" customFormat="1" x14ac:dyDescent="0.25">
      <c r="A204" s="84" t="s">
        <v>234</v>
      </c>
      <c r="B204" s="133" t="s">
        <v>235</v>
      </c>
      <c r="C204" s="83">
        <f t="shared" ref="C204:H204" si="58">C52-C61+SUM(C11,C12,C13,C20,C21,C22)-C40</f>
        <v>0</v>
      </c>
      <c r="D204" s="83">
        <f t="shared" si="58"/>
        <v>0</v>
      </c>
      <c r="E204" s="83">
        <f t="shared" si="58"/>
        <v>0</v>
      </c>
      <c r="F204" s="83">
        <f t="shared" si="58"/>
        <v>0</v>
      </c>
      <c r="G204" s="83">
        <f t="shared" si="58"/>
        <v>0</v>
      </c>
      <c r="H204" s="83">
        <f t="shared" si="58"/>
        <v>0</v>
      </c>
    </row>
    <row r="205" spans="1:9" s="335" customFormat="1" x14ac:dyDescent="0.25">
      <c r="A205" s="79" t="s">
        <v>236</v>
      </c>
      <c r="B205" s="129"/>
      <c r="C205" s="317"/>
      <c r="D205" s="317"/>
      <c r="E205" s="317"/>
      <c r="F205" s="317"/>
      <c r="G205" s="317"/>
      <c r="H205" s="317"/>
    </row>
    <row r="206" spans="1:9" s="335" customFormat="1" x14ac:dyDescent="0.25">
      <c r="A206" s="80" t="s">
        <v>237</v>
      </c>
      <c r="B206" s="131" t="s">
        <v>238</v>
      </c>
      <c r="C206" s="85">
        <f>SUM(C29,C30,C31,C35,C36,C38,C41)+C45-C46+SUM(C61,C62,C65,C67,C68,C69,C70,C71)-C72+SUM(C86,C87,C88,C89,C90,C91,C93)</f>
        <v>0</v>
      </c>
      <c r="D206" s="85">
        <f>SUM(D29,D30,D31,D35,D36,D38,D41)+D45-D46+SUM(D61,D62,D65,D67,D68,D69,D70,D71)-D72+SUM(D86,D87,D88,D89,D90,D91,D93)</f>
        <v>0</v>
      </c>
      <c r="E206" s="85">
        <f>SUM(E29,E30,E31,E35,E36,E38,E41)+E45-E46+SUM(E61,E64,E65,E67,E68,E69,E70,E71)-E72+SUM(E86,E87,E88,E89,E90,E91,E93)</f>
        <v>0</v>
      </c>
      <c r="F206" s="85">
        <f>SUM(F29,F30,F31,F35,F36,F38,F41)+F45-F46+SUM(F61,F64,F65,F67,F68,F69,F70,F71)-F72+SUM(F86,F87,F88,F89,F90,F91,F93)</f>
        <v>0</v>
      </c>
      <c r="G206" s="85">
        <f>SUM(G29,G30,G31,G35,G36,G38,G41)+G45-G46+SUM(G61,G64,G65,G67,G68,G69,G70,G71)-G72+SUM(G86,G87,G88,G89,G90,G91,G93)</f>
        <v>0</v>
      </c>
      <c r="H206" s="85">
        <f>SUM(H29,H30,H31,H35,H36,H38,H41)+H45-H46+SUM(H61,H64,H65,H67,H68,H69,H70,H71)-H72+SUM(H86,H87,H88,H89,H90,H91,H93)</f>
        <v>0</v>
      </c>
    </row>
    <row r="207" spans="1:9" s="335" customFormat="1" x14ac:dyDescent="0.25">
      <c r="A207" s="82" t="s">
        <v>239</v>
      </c>
      <c r="B207" s="132" t="s">
        <v>240</v>
      </c>
      <c r="C207" s="83">
        <f>SUM(C206,C195)</f>
        <v>0</v>
      </c>
      <c r="D207" s="83">
        <f>SUM(D206,D195)</f>
        <v>0</v>
      </c>
      <c r="E207" s="83">
        <f t="shared" ref="E207:H207" si="59">SUM(E206,E195)</f>
        <v>0</v>
      </c>
      <c r="F207" s="83">
        <f t="shared" si="59"/>
        <v>0</v>
      </c>
      <c r="G207" s="83">
        <f t="shared" si="59"/>
        <v>0</v>
      </c>
      <c r="H207" s="83">
        <f t="shared" si="59"/>
        <v>0</v>
      </c>
    </row>
    <row r="208" spans="1:9" s="335" customFormat="1" x14ac:dyDescent="0.25">
      <c r="A208" s="82" t="s">
        <v>241</v>
      </c>
      <c r="B208" s="132" t="s">
        <v>242</v>
      </c>
      <c r="C208" s="83">
        <f t="shared" ref="C208:H208" si="60">SUM(C6,C7)-C9+C17-SUM(C20,C21,C22)+SUM(C52,C55,C56,C57,C59)+SUM(C76,C77,C80,C82)</f>
        <v>0</v>
      </c>
      <c r="D208" s="83">
        <f t="shared" si="60"/>
        <v>0</v>
      </c>
      <c r="E208" s="83">
        <f t="shared" si="60"/>
        <v>0</v>
      </c>
      <c r="F208" s="83">
        <f t="shared" si="60"/>
        <v>0</v>
      </c>
      <c r="G208" s="83">
        <f t="shared" si="60"/>
        <v>0</v>
      </c>
      <c r="H208" s="83">
        <f t="shared" si="60"/>
        <v>0</v>
      </c>
    </row>
    <row r="209" spans="1:8" s="335" customFormat="1" x14ac:dyDescent="0.25">
      <c r="A209" s="82" t="s">
        <v>243</v>
      </c>
      <c r="B209" s="132" t="s">
        <v>244</v>
      </c>
      <c r="C209" s="83">
        <f>SUM(C208,C194)</f>
        <v>0</v>
      </c>
      <c r="D209" s="83">
        <f>SUM(D208,D194)</f>
        <v>0</v>
      </c>
      <c r="E209" s="83">
        <f t="shared" ref="E209:H209" si="61">SUM(E208,E194)</f>
        <v>0</v>
      </c>
      <c r="F209" s="83">
        <f t="shared" si="61"/>
        <v>0</v>
      </c>
      <c r="G209" s="83">
        <f t="shared" si="61"/>
        <v>0</v>
      </c>
      <c r="H209" s="83">
        <f t="shared" si="61"/>
        <v>0</v>
      </c>
    </row>
    <row r="210" spans="1:8" s="335" customFormat="1" x14ac:dyDescent="0.25">
      <c r="A210" s="82" t="s">
        <v>28</v>
      </c>
      <c r="B210" s="132" t="s">
        <v>245</v>
      </c>
      <c r="C210" s="83">
        <f t="shared" ref="C210:H211" si="62">C206-C208</f>
        <v>0</v>
      </c>
      <c r="D210" s="83">
        <f t="shared" si="62"/>
        <v>0</v>
      </c>
      <c r="E210" s="83">
        <f t="shared" si="62"/>
        <v>0</v>
      </c>
      <c r="F210" s="83">
        <f t="shared" si="62"/>
        <v>0</v>
      </c>
      <c r="G210" s="83">
        <f t="shared" si="62"/>
        <v>0</v>
      </c>
      <c r="H210" s="83">
        <f t="shared" si="62"/>
        <v>0</v>
      </c>
    </row>
    <row r="211" spans="1:8" s="335" customFormat="1" x14ac:dyDescent="0.25">
      <c r="A211" s="82" t="s">
        <v>28</v>
      </c>
      <c r="B211" s="132" t="s">
        <v>246</v>
      </c>
      <c r="C211" s="83">
        <f t="shared" si="62"/>
        <v>0</v>
      </c>
      <c r="D211" s="83">
        <f t="shared" si="62"/>
        <v>0</v>
      </c>
      <c r="E211" s="83">
        <f t="shared" si="62"/>
        <v>0</v>
      </c>
      <c r="F211" s="83">
        <f t="shared" si="62"/>
        <v>0</v>
      </c>
      <c r="G211" s="83">
        <f t="shared" si="62"/>
        <v>0</v>
      </c>
      <c r="H211" s="83">
        <f t="shared" si="62"/>
        <v>0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9" tint="0.39997558519241921"/>
    <pageSetUpPr fitToPage="1"/>
  </sheetPr>
  <dimension ref="A1:J26"/>
  <sheetViews>
    <sheetView zoomScale="130" zoomScaleNormal="130" workbookViewId="0"/>
  </sheetViews>
  <sheetFormatPr baseColWidth="10" defaultColWidth="11.28515625" defaultRowHeight="12.75" x14ac:dyDescent="0.25"/>
  <cols>
    <col min="1" max="1" width="1.5703125" style="206" customWidth="1"/>
    <col min="2" max="2" width="48.5703125" style="206" customWidth="1"/>
    <col min="3" max="3" width="11.5703125" style="174" bestFit="1" customWidth="1"/>
    <col min="4" max="4" width="12.140625" style="175" bestFit="1" customWidth="1"/>
    <col min="5" max="5" width="10.140625" style="205" bestFit="1" customWidth="1"/>
    <col min="6" max="7" width="11.7109375" style="205" customWidth="1"/>
    <col min="8" max="10" width="10.42578125" style="201" bestFit="1" customWidth="1"/>
    <col min="11" max="16384" width="11.28515625" style="166"/>
  </cols>
  <sheetData>
    <row r="1" spans="1:10" s="158" customFormat="1" ht="15" x14ac:dyDescent="0.3">
      <c r="A1" s="154" t="s">
        <v>249</v>
      </c>
      <c r="B1" s="154"/>
      <c r="C1" s="155"/>
      <c r="D1" s="156"/>
      <c r="E1" s="157" t="s">
        <v>0</v>
      </c>
      <c r="F1" s="157" t="s">
        <v>250</v>
      </c>
      <c r="G1" s="239" t="s">
        <v>250</v>
      </c>
      <c r="H1" s="269" t="s">
        <v>251</v>
      </c>
      <c r="I1" s="269" t="s">
        <v>251</v>
      </c>
      <c r="J1" s="254" t="s">
        <v>251</v>
      </c>
    </row>
    <row r="2" spans="1:10" s="162" customFormat="1" ht="15" x14ac:dyDescent="0.25">
      <c r="A2" s="159"/>
      <c r="B2" s="159"/>
      <c r="C2" s="160"/>
      <c r="D2" s="161"/>
      <c r="E2" s="135">
        <f>Eingabe!C4</f>
        <v>2022</v>
      </c>
      <c r="F2" s="135">
        <f>Eingabe!D4</f>
        <v>2023</v>
      </c>
      <c r="G2" s="240">
        <f>Eingabe!E4</f>
        <v>2024</v>
      </c>
      <c r="H2" s="247">
        <f>Eingabe!F4</f>
        <v>2025</v>
      </c>
      <c r="I2" s="247">
        <f>Eingabe!G4</f>
        <v>2026</v>
      </c>
      <c r="J2" s="255">
        <f>Eingabe!H4</f>
        <v>2027</v>
      </c>
    </row>
    <row r="3" spans="1:10" x14ac:dyDescent="0.25">
      <c r="A3" s="163"/>
      <c r="B3" s="163"/>
      <c r="C3" s="164"/>
      <c r="D3" s="165"/>
      <c r="E3" s="136"/>
      <c r="F3" s="136"/>
      <c r="G3" s="241"/>
      <c r="H3" s="248"/>
      <c r="I3" s="248"/>
      <c r="J3" s="256"/>
    </row>
    <row r="4" spans="1:10" s="170" customFormat="1" ht="12" x14ac:dyDescent="0.25">
      <c r="A4" s="167" t="s">
        <v>252</v>
      </c>
      <c r="B4" s="167"/>
      <c r="C4" s="168"/>
      <c r="D4" s="169"/>
      <c r="E4" s="136">
        <f>Eingabe!C98*-1</f>
        <v>0</v>
      </c>
      <c r="F4" s="136">
        <f>Eingabe!D98*-1</f>
        <v>0</v>
      </c>
      <c r="G4" s="241">
        <f>Eingabe!E98*-1</f>
        <v>0</v>
      </c>
      <c r="H4" s="248">
        <f>Eingabe!F98*-1</f>
        <v>0</v>
      </c>
      <c r="I4" s="248">
        <f>Eingabe!G98*-1</f>
        <v>0</v>
      </c>
      <c r="J4" s="256">
        <f>Eingabe!H98*-1</f>
        <v>0</v>
      </c>
    </row>
    <row r="5" spans="1:10" s="172" customFormat="1" ht="15" customHeight="1" x14ac:dyDescent="0.25">
      <c r="A5" s="171" t="s">
        <v>253</v>
      </c>
      <c r="B5" s="171"/>
      <c r="C5" s="164"/>
      <c r="D5" s="165"/>
      <c r="E5" s="212">
        <f>Eingabe!C169</f>
        <v>0</v>
      </c>
      <c r="F5" s="262">
        <f>Eingabe!D187</f>
        <v>0</v>
      </c>
      <c r="G5" s="265">
        <f>Eingabe!E187</f>
        <v>0</v>
      </c>
      <c r="H5" s="270">
        <f>Eingabe!F187</f>
        <v>0</v>
      </c>
      <c r="I5" s="270">
        <f>Eingabe!G187</f>
        <v>0</v>
      </c>
      <c r="J5" s="214">
        <f>Eingabe!H187</f>
        <v>0</v>
      </c>
    </row>
    <row r="6" spans="1:10" s="170" customFormat="1" ht="12" x14ac:dyDescent="0.25">
      <c r="A6" s="167"/>
      <c r="B6" s="167"/>
      <c r="C6" s="168"/>
      <c r="D6" s="169"/>
      <c r="E6" s="136"/>
      <c r="F6" s="136"/>
      <c r="G6" s="241"/>
      <c r="H6" s="248"/>
      <c r="I6" s="248"/>
      <c r="J6" s="256"/>
    </row>
    <row r="7" spans="1:10" s="170" customFormat="1" ht="12" x14ac:dyDescent="0.25">
      <c r="A7" s="173" t="s">
        <v>277</v>
      </c>
      <c r="B7" s="173"/>
      <c r="C7" s="174"/>
      <c r="D7" s="175"/>
      <c r="E7" s="136">
        <f>Eingabe!C178*-1</f>
        <v>0</v>
      </c>
      <c r="F7" s="136">
        <f>Eingabe!D178*-1</f>
        <v>0</v>
      </c>
      <c r="G7" s="241">
        <f>Eingabe!E178*-1</f>
        <v>0</v>
      </c>
      <c r="H7" s="248">
        <f>Eingabe!F178*-1</f>
        <v>0</v>
      </c>
      <c r="I7" s="248">
        <f>Eingabe!G178*-1</f>
        <v>0</v>
      </c>
      <c r="J7" s="256">
        <f>Eingabe!H178*-1</f>
        <v>0</v>
      </c>
    </row>
    <row r="8" spans="1:10" s="172" customFormat="1" ht="15" customHeight="1" x14ac:dyDescent="0.25">
      <c r="A8" s="176" t="s">
        <v>254</v>
      </c>
      <c r="B8" s="176"/>
      <c r="C8" s="177"/>
      <c r="D8" s="178"/>
      <c r="E8" s="212">
        <f>Eingabe!C182</f>
        <v>0</v>
      </c>
      <c r="F8" s="212">
        <f>Eingabe!D182</f>
        <v>0</v>
      </c>
      <c r="G8" s="266">
        <f>Eingabe!E182</f>
        <v>0</v>
      </c>
      <c r="H8" s="271">
        <f>Eingabe!F182</f>
        <v>0</v>
      </c>
      <c r="I8" s="271">
        <f>Eingabe!G182</f>
        <v>0</v>
      </c>
      <c r="J8" s="215">
        <f>Eingabe!H182</f>
        <v>0</v>
      </c>
    </row>
    <row r="9" spans="1:10" s="172" customFormat="1" ht="12" x14ac:dyDescent="0.25">
      <c r="A9" s="176"/>
      <c r="B9" s="176"/>
      <c r="C9" s="177"/>
      <c r="D9" s="178"/>
      <c r="E9" s="137"/>
      <c r="F9" s="137"/>
      <c r="G9" s="242"/>
      <c r="H9" s="249"/>
      <c r="I9" s="249"/>
      <c r="J9" s="257"/>
    </row>
    <row r="10" spans="1:10" s="172" customFormat="1" ht="12" x14ac:dyDescent="0.25">
      <c r="A10" s="176"/>
      <c r="B10" s="176"/>
      <c r="C10" s="177"/>
      <c r="D10" s="179" t="s">
        <v>255</v>
      </c>
      <c r="E10" s="137"/>
      <c r="F10" s="137"/>
      <c r="G10" s="242"/>
      <c r="H10" s="249"/>
      <c r="I10" s="249"/>
      <c r="J10" s="257"/>
    </row>
    <row r="11" spans="1:10" s="184" customFormat="1" ht="15" customHeight="1" x14ac:dyDescent="0.2">
      <c r="A11" s="180" t="s">
        <v>279</v>
      </c>
      <c r="B11" s="181"/>
      <c r="C11" s="182"/>
      <c r="D11" s="183"/>
      <c r="E11" s="274">
        <f>Eingabe!C184</f>
        <v>0</v>
      </c>
      <c r="F11" s="274">
        <f>Eingabe!D184</f>
        <v>0</v>
      </c>
      <c r="G11" s="275" t="str">
        <f>Eingabe!E184</f>
        <v>-</v>
      </c>
      <c r="H11" s="276" t="str">
        <f>Eingabe!F184</f>
        <v>-</v>
      </c>
      <c r="I11" s="276" t="str">
        <f>Eingabe!G184</f>
        <v>-</v>
      </c>
      <c r="J11" s="277" t="str">
        <f>Eingabe!H184</f>
        <v>-</v>
      </c>
    </row>
    <row r="12" spans="1:10" s="170" customFormat="1" ht="62.25" customHeight="1" x14ac:dyDescent="0.25">
      <c r="A12" s="167"/>
      <c r="B12" s="185" t="s">
        <v>256</v>
      </c>
      <c r="C12" s="186" t="s">
        <v>257</v>
      </c>
      <c r="D12" s="187" t="s">
        <v>258</v>
      </c>
      <c r="E12" s="188"/>
      <c r="F12" s="263"/>
      <c r="G12" s="267"/>
      <c r="H12" s="272"/>
      <c r="I12" s="272"/>
      <c r="J12" s="213"/>
    </row>
    <row r="13" spans="1:10" s="184" customFormat="1" ht="15" customHeight="1" x14ac:dyDescent="0.2">
      <c r="A13" s="189" t="s">
        <v>206</v>
      </c>
      <c r="B13" s="181"/>
      <c r="C13" s="322" t="s">
        <v>259</v>
      </c>
      <c r="D13" s="324" t="s">
        <v>260</v>
      </c>
      <c r="E13" s="232">
        <f>Eingabe!C186</f>
        <v>0</v>
      </c>
      <c r="F13" s="232">
        <f>Eingabe!D186</f>
        <v>0</v>
      </c>
      <c r="G13" s="243">
        <f>Eingabe!E186</f>
        <v>0</v>
      </c>
      <c r="H13" s="250">
        <f>Eingabe!F186</f>
        <v>0</v>
      </c>
      <c r="I13" s="250">
        <f>Eingabe!G186</f>
        <v>0</v>
      </c>
      <c r="J13" s="258">
        <f>Eingabe!H186</f>
        <v>0</v>
      </c>
    </row>
    <row r="14" spans="1:10" s="170" customFormat="1" ht="33.75" customHeight="1" x14ac:dyDescent="0.25">
      <c r="A14" s="173"/>
      <c r="B14" s="190" t="s">
        <v>261</v>
      </c>
      <c r="C14" s="323"/>
      <c r="D14" s="325"/>
      <c r="E14" s="233"/>
      <c r="F14" s="264"/>
      <c r="G14" s="268"/>
      <c r="H14" s="273"/>
      <c r="I14" s="273"/>
      <c r="J14" s="234"/>
    </row>
    <row r="15" spans="1:10" s="184" customFormat="1" ht="15" customHeight="1" x14ac:dyDescent="0.2">
      <c r="A15" s="189" t="s">
        <v>262</v>
      </c>
      <c r="B15" s="181"/>
      <c r="C15" s="326" t="s">
        <v>263</v>
      </c>
      <c r="D15" s="328" t="s">
        <v>264</v>
      </c>
      <c r="E15" s="232">
        <f>Eingabe!C176</f>
        <v>0</v>
      </c>
      <c r="F15" s="232">
        <f>Eingabe!D176</f>
        <v>0</v>
      </c>
      <c r="G15" s="243">
        <f>Eingabe!E176</f>
        <v>0</v>
      </c>
      <c r="H15" s="250">
        <f>Eingabe!F176</f>
        <v>0</v>
      </c>
      <c r="I15" s="250">
        <f>Eingabe!G176</f>
        <v>0</v>
      </c>
      <c r="J15" s="258">
        <f>Eingabe!H176</f>
        <v>0</v>
      </c>
    </row>
    <row r="16" spans="1:10" s="170" customFormat="1" ht="33.75" customHeight="1" x14ac:dyDescent="0.25">
      <c r="A16" s="191"/>
      <c r="B16" s="192" t="s">
        <v>265</v>
      </c>
      <c r="C16" s="327"/>
      <c r="D16" s="329"/>
      <c r="E16" s="235"/>
      <c r="F16" s="235"/>
      <c r="G16" s="244"/>
      <c r="H16" s="251"/>
      <c r="I16" s="251"/>
      <c r="J16" s="259"/>
    </row>
    <row r="17" spans="1:10" s="184" customFormat="1" ht="15" customHeight="1" x14ac:dyDescent="0.2">
      <c r="A17" s="193" t="s">
        <v>186</v>
      </c>
      <c r="B17" s="194"/>
      <c r="C17" s="318" t="s">
        <v>266</v>
      </c>
      <c r="D17" s="320" t="s">
        <v>267</v>
      </c>
      <c r="E17" s="236">
        <f>Eingabe!C175</f>
        <v>0</v>
      </c>
      <c r="F17" s="236">
        <f>Eingabe!D175</f>
        <v>0</v>
      </c>
      <c r="G17" s="245">
        <f>Eingabe!E175</f>
        <v>0</v>
      </c>
      <c r="H17" s="252">
        <f>Eingabe!F175</f>
        <v>0</v>
      </c>
      <c r="I17" s="252">
        <f>Eingabe!G175</f>
        <v>0</v>
      </c>
      <c r="J17" s="260">
        <f>Eingabe!H175</f>
        <v>0</v>
      </c>
    </row>
    <row r="18" spans="1:10" s="170" customFormat="1" ht="33.75" customHeight="1" x14ac:dyDescent="0.25">
      <c r="A18" s="167"/>
      <c r="B18" s="185" t="s">
        <v>268</v>
      </c>
      <c r="C18" s="319"/>
      <c r="D18" s="321"/>
      <c r="E18" s="237"/>
      <c r="F18" s="237"/>
      <c r="G18" s="246"/>
      <c r="H18" s="253"/>
      <c r="I18" s="253"/>
      <c r="J18" s="261"/>
    </row>
    <row r="19" spans="1:10" s="195" customFormat="1" ht="15" customHeight="1" x14ac:dyDescent="0.2">
      <c r="A19" s="180" t="s">
        <v>218</v>
      </c>
      <c r="B19" s="180"/>
      <c r="C19" s="318" t="s">
        <v>269</v>
      </c>
      <c r="D19" s="320" t="s">
        <v>260</v>
      </c>
      <c r="E19" s="232">
        <f>Eingabe!C193</f>
        <v>0</v>
      </c>
      <c r="F19" s="232">
        <f>Eingabe!D193</f>
        <v>0</v>
      </c>
      <c r="G19" s="243">
        <f>Eingabe!E193</f>
        <v>0</v>
      </c>
      <c r="H19" s="250">
        <f>Eingabe!F193</f>
        <v>0</v>
      </c>
      <c r="I19" s="250">
        <f>Eingabe!G193</f>
        <v>0</v>
      </c>
      <c r="J19" s="258">
        <f>Eingabe!H193</f>
        <v>0</v>
      </c>
    </row>
    <row r="20" spans="1:10" s="170" customFormat="1" ht="33.75" x14ac:dyDescent="0.25">
      <c r="A20" s="167"/>
      <c r="B20" s="185" t="s">
        <v>270</v>
      </c>
      <c r="C20" s="319"/>
      <c r="D20" s="321"/>
      <c r="E20" s="237"/>
      <c r="F20" s="237"/>
      <c r="G20" s="246"/>
      <c r="H20" s="253"/>
      <c r="I20" s="253"/>
      <c r="J20" s="261"/>
    </row>
    <row r="21" spans="1:10" s="195" customFormat="1" ht="15" customHeight="1" x14ac:dyDescent="0.2">
      <c r="A21" s="180" t="s">
        <v>211</v>
      </c>
      <c r="B21" s="180"/>
      <c r="C21" s="322" t="s">
        <v>271</v>
      </c>
      <c r="D21" s="324" t="s">
        <v>272</v>
      </c>
      <c r="E21" s="232">
        <f>Eingabe!C189</f>
        <v>0</v>
      </c>
      <c r="F21" s="232">
        <f>Eingabe!D189</f>
        <v>0</v>
      </c>
      <c r="G21" s="243">
        <f>Eingabe!E189</f>
        <v>0</v>
      </c>
      <c r="H21" s="250">
        <f>Eingabe!F189</f>
        <v>0</v>
      </c>
      <c r="I21" s="250">
        <f>Eingabe!G189</f>
        <v>0</v>
      </c>
      <c r="J21" s="258">
        <f>Eingabe!H189</f>
        <v>0</v>
      </c>
    </row>
    <row r="22" spans="1:10" s="170" customFormat="1" ht="45" x14ac:dyDescent="0.25">
      <c r="A22" s="173"/>
      <c r="B22" s="190" t="s">
        <v>273</v>
      </c>
      <c r="C22" s="323"/>
      <c r="D22" s="325"/>
      <c r="E22" s="237"/>
      <c r="F22" s="237"/>
      <c r="G22" s="246"/>
      <c r="H22" s="253"/>
      <c r="I22" s="253"/>
      <c r="J22" s="261"/>
    </row>
    <row r="23" spans="1:10" s="195" customFormat="1" ht="15" customHeight="1" x14ac:dyDescent="0.2">
      <c r="A23" s="180" t="s">
        <v>224</v>
      </c>
      <c r="B23" s="180"/>
      <c r="C23" s="322" t="s">
        <v>274</v>
      </c>
      <c r="D23" s="324" t="s">
        <v>275</v>
      </c>
      <c r="E23" s="232">
        <f>Eingabe!C196</f>
        <v>0</v>
      </c>
      <c r="F23" s="232">
        <f>Eingabe!D196</f>
        <v>0</v>
      </c>
      <c r="G23" s="243">
        <f>Eingabe!E196</f>
        <v>0</v>
      </c>
      <c r="H23" s="250">
        <f>Eingabe!F196</f>
        <v>0</v>
      </c>
      <c r="I23" s="250">
        <f>Eingabe!G196</f>
        <v>0</v>
      </c>
      <c r="J23" s="258">
        <f>Eingabe!H196</f>
        <v>0</v>
      </c>
    </row>
    <row r="24" spans="1:10" s="170" customFormat="1" ht="33.75" customHeight="1" x14ac:dyDescent="0.25">
      <c r="A24" s="196"/>
      <c r="B24" s="197" t="s">
        <v>276</v>
      </c>
      <c r="C24" s="323"/>
      <c r="D24" s="325"/>
      <c r="E24" s="235"/>
      <c r="F24" s="235"/>
      <c r="G24" s="244"/>
      <c r="H24" s="251"/>
      <c r="I24" s="251"/>
      <c r="J24" s="259"/>
    </row>
    <row r="25" spans="1:10" s="202" customFormat="1" ht="12" x14ac:dyDescent="0.25">
      <c r="A25" s="198"/>
      <c r="B25" s="198"/>
      <c r="C25" s="199"/>
      <c r="D25" s="200"/>
      <c r="E25" s="201"/>
      <c r="F25" s="201"/>
      <c r="G25" s="201"/>
      <c r="H25" s="201"/>
      <c r="I25" s="201"/>
      <c r="J25" s="201"/>
    </row>
    <row r="26" spans="1:10" x14ac:dyDescent="0.25">
      <c r="A26" s="203"/>
      <c r="B26" s="166"/>
      <c r="D26" s="204"/>
    </row>
  </sheetData>
  <sheetProtection sheet="1" objects="1" scenarios="1"/>
  <mergeCells count="12"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</mergeCells>
  <conditionalFormatting sqref="H4:J4 E7:F7 H7:J7 E4:F4 E15:F15 H15:J15 E17:F17 H17:J17 E19:F19 H19:J19 E21:F21 H21:J21 E23:F23 H23:J23 E5">
    <cfRule type="cellIs" dxfId="12" priority="8" operator="equal">
      <formula>0</formula>
    </cfRule>
  </conditionalFormatting>
  <conditionalFormatting sqref="E11:F11 H11:J11">
    <cfRule type="cellIs" dxfId="11" priority="7" operator="equal">
      <formula>"-"</formula>
    </cfRule>
  </conditionalFormatting>
  <conditionalFormatting sqref="G11">
    <cfRule type="cellIs" dxfId="10" priority="6" operator="equal">
      <formula>"-"</formula>
    </cfRule>
  </conditionalFormatting>
  <conditionalFormatting sqref="E8">
    <cfRule type="cellIs" dxfId="9" priority="5" operator="equal">
      <formula>0</formula>
    </cfRule>
  </conditionalFormatting>
  <conditionalFormatting sqref="E13:F13 H13:J13">
    <cfRule type="cellIs" dxfId="8" priority="4" operator="equal">
      <formula>0</formula>
    </cfRule>
  </conditionalFormatting>
  <conditionalFormatting sqref="F5 F8 H5:J5 H8:J8">
    <cfRule type="cellIs" dxfId="7" priority="3" operator="equal">
      <formula>0</formula>
    </cfRule>
  </conditionalFormatting>
  <conditionalFormatting sqref="G4:G5 G7:G8">
    <cfRule type="cellIs" dxfId="6" priority="2" operator="equal">
      <formula>0</formula>
    </cfRule>
  </conditionalFormatting>
  <conditionalFormatting sqref="E11:F11 H11:J11">
    <cfRule type="cellIs" dxfId="5" priority="1" operator="equal">
      <formula>0</formula>
    </cfRule>
  </conditionalFormatting>
  <pageMargins left="0.59055118110236227" right="0.59055118110236227" top="0.78740157480314965" bottom="0.59055118110236227" header="0.39370078740157483" footer="0.31496062992125984"/>
  <pageSetup paperSize="9" scale="96" orientation="landscape" r:id="rId1"/>
  <headerFooter>
    <oddHeader>&amp;L&amp;"Arial Black,Fett"&amp;14FINANZKENNZAHLEN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theme="5" tint="0.59999389629810485"/>
  </sheetPr>
  <dimension ref="A1:L211"/>
  <sheetViews>
    <sheetView zoomScaleNormal="100" workbookViewId="0">
      <pane ySplit="4" topLeftCell="A5" activePane="bottomLeft" state="frozen"/>
      <selection pane="bottomLeft"/>
    </sheetView>
  </sheetViews>
  <sheetFormatPr baseColWidth="10" defaultRowHeight="14.25" x14ac:dyDescent="0.2"/>
  <cols>
    <col min="1" max="1" width="16.42578125" style="86" customWidth="1"/>
    <col min="2" max="2" width="71.28515625" style="86" customWidth="1"/>
    <col min="3" max="3" width="12.28515625" style="86" bestFit="1" customWidth="1"/>
    <col min="4" max="4" width="12.28515625" style="86" customWidth="1"/>
    <col min="5" max="5" width="12.28515625" style="86" bestFit="1" customWidth="1"/>
    <col min="6" max="8" width="11.140625" style="86" bestFit="1" customWidth="1"/>
    <col min="9" max="9" width="28.7109375" style="86" customWidth="1"/>
    <col min="10" max="16384" width="11.42578125" style="86"/>
  </cols>
  <sheetData>
    <row r="1" spans="1:9" ht="15.75" x14ac:dyDescent="0.25">
      <c r="A1" s="134" t="s">
        <v>280</v>
      </c>
      <c r="I1" s="138"/>
    </row>
    <row r="2" spans="1:9" ht="15" x14ac:dyDescent="0.2">
      <c r="A2" s="87"/>
      <c r="B2" s="139"/>
    </row>
    <row r="3" spans="1:9" ht="15.75" x14ac:dyDescent="0.25">
      <c r="A3" s="1"/>
      <c r="B3" s="88"/>
      <c r="C3" s="2" t="s">
        <v>0</v>
      </c>
      <c r="D3" s="2" t="s">
        <v>250</v>
      </c>
      <c r="E3" s="2" t="s">
        <v>250</v>
      </c>
      <c r="F3" s="2" t="s">
        <v>251</v>
      </c>
      <c r="G3" s="2" t="s">
        <v>251</v>
      </c>
      <c r="H3" s="2" t="s">
        <v>251</v>
      </c>
    </row>
    <row r="4" spans="1:9" ht="15" thickBot="1" x14ac:dyDescent="0.25">
      <c r="A4" s="3" t="s">
        <v>1</v>
      </c>
      <c r="B4" s="2"/>
      <c r="C4" s="2">
        <f>Eingabe!C4</f>
        <v>2022</v>
      </c>
      <c r="D4" s="2">
        <f>C4+1</f>
        <v>2023</v>
      </c>
      <c r="E4" s="2">
        <f t="shared" ref="E4:H4" si="0">D4+1</f>
        <v>2024</v>
      </c>
      <c r="F4" s="2">
        <f t="shared" si="0"/>
        <v>2025</v>
      </c>
      <c r="G4" s="2">
        <f t="shared" si="0"/>
        <v>2026</v>
      </c>
      <c r="H4" s="2">
        <f t="shared" si="0"/>
        <v>2027</v>
      </c>
    </row>
    <row r="5" spans="1:9" ht="15" thickBot="1" x14ac:dyDescent="0.25">
      <c r="A5" s="4" t="s">
        <v>2</v>
      </c>
      <c r="B5" s="89"/>
      <c r="C5" s="90"/>
      <c r="D5" s="90"/>
      <c r="E5" s="90"/>
      <c r="F5" s="90"/>
      <c r="G5" s="90"/>
      <c r="H5" s="90"/>
    </row>
    <row r="6" spans="1:9" s="91" customFormat="1" x14ac:dyDescent="0.25">
      <c r="A6" s="5">
        <v>30</v>
      </c>
      <c r="B6" s="93" t="s">
        <v>3</v>
      </c>
      <c r="C6" s="140">
        <v>8286139</v>
      </c>
      <c r="D6" s="140">
        <v>8494800</v>
      </c>
      <c r="E6" s="140">
        <v>9161100</v>
      </c>
      <c r="F6" s="140">
        <v>9421000</v>
      </c>
      <c r="G6" s="140">
        <v>9686000</v>
      </c>
      <c r="H6" s="140">
        <v>9958700</v>
      </c>
    </row>
    <row r="7" spans="1:9" s="91" customFormat="1" x14ac:dyDescent="0.25">
      <c r="A7" s="6">
        <v>31</v>
      </c>
      <c r="B7" s="94" t="s">
        <v>4</v>
      </c>
      <c r="C7" s="141">
        <v>3578476</v>
      </c>
      <c r="D7" s="141">
        <v>4531400</v>
      </c>
      <c r="E7" s="141">
        <v>5345900</v>
      </c>
      <c r="F7" s="141">
        <v>5480000</v>
      </c>
      <c r="G7" s="141">
        <v>5731300</v>
      </c>
      <c r="H7" s="141">
        <v>5816200</v>
      </c>
    </row>
    <row r="8" spans="1:9" s="91" customFormat="1" x14ac:dyDescent="0.25">
      <c r="A8" s="6" t="s">
        <v>5</v>
      </c>
      <c r="B8" s="94" t="s">
        <v>6</v>
      </c>
      <c r="C8" s="141">
        <v>766769.53</v>
      </c>
      <c r="D8" s="141">
        <v>722800</v>
      </c>
      <c r="E8" s="141">
        <v>865400</v>
      </c>
      <c r="F8" s="141">
        <v>887100</v>
      </c>
      <c r="G8" s="141">
        <v>900600</v>
      </c>
      <c r="H8" s="141">
        <v>914300</v>
      </c>
    </row>
    <row r="9" spans="1:9" s="91" customFormat="1" x14ac:dyDescent="0.25">
      <c r="A9" s="6" t="s">
        <v>7</v>
      </c>
      <c r="B9" s="94" t="s">
        <v>8</v>
      </c>
      <c r="C9" s="141">
        <v>-13455.92</v>
      </c>
      <c r="D9" s="141">
        <v>0</v>
      </c>
      <c r="E9" s="141">
        <v>0</v>
      </c>
      <c r="F9" s="141">
        <v>0</v>
      </c>
      <c r="G9" s="141">
        <v>0</v>
      </c>
      <c r="H9" s="141">
        <v>0</v>
      </c>
    </row>
    <row r="10" spans="1:9" s="91" customFormat="1" x14ac:dyDescent="0.25">
      <c r="A10" s="6">
        <v>33</v>
      </c>
      <c r="B10" s="94" t="s">
        <v>9</v>
      </c>
      <c r="C10" s="7">
        <f>SUM(C11,C12,C13)</f>
        <v>783497</v>
      </c>
      <c r="D10" s="7">
        <f t="shared" ref="D10:H10" si="1">SUM(D11,D12,D13)</f>
        <v>815400</v>
      </c>
      <c r="E10" s="7">
        <f t="shared" si="1"/>
        <v>847300</v>
      </c>
      <c r="F10" s="7">
        <f t="shared" si="1"/>
        <v>932900</v>
      </c>
      <c r="G10" s="7">
        <f t="shared" si="1"/>
        <v>1614500</v>
      </c>
      <c r="H10" s="7">
        <f t="shared" si="1"/>
        <v>1603700</v>
      </c>
    </row>
    <row r="11" spans="1:9" s="91" customFormat="1" x14ac:dyDescent="0.25">
      <c r="A11" s="6">
        <v>330</v>
      </c>
      <c r="B11" s="94" t="s">
        <v>10</v>
      </c>
      <c r="C11" s="141">
        <v>718698</v>
      </c>
      <c r="D11" s="141">
        <v>792000</v>
      </c>
      <c r="E11" s="141">
        <v>823800</v>
      </c>
      <c r="F11" s="141">
        <v>909500</v>
      </c>
      <c r="G11" s="141">
        <v>1591200</v>
      </c>
      <c r="H11" s="141">
        <v>1603700</v>
      </c>
    </row>
    <row r="12" spans="1:9" s="91" customFormat="1" x14ac:dyDescent="0.25">
      <c r="A12" s="6">
        <v>332</v>
      </c>
      <c r="B12" s="94" t="s">
        <v>11</v>
      </c>
      <c r="C12" s="141">
        <v>64799</v>
      </c>
      <c r="D12" s="141">
        <v>23400</v>
      </c>
      <c r="E12" s="141">
        <v>23500</v>
      </c>
      <c r="F12" s="141">
        <v>23400</v>
      </c>
      <c r="G12" s="141">
        <v>23300</v>
      </c>
      <c r="H12" s="141">
        <v>0</v>
      </c>
    </row>
    <row r="13" spans="1:9" s="91" customFormat="1" x14ac:dyDescent="0.25">
      <c r="A13" s="6">
        <v>339</v>
      </c>
      <c r="B13" s="94" t="s">
        <v>12</v>
      </c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</row>
    <row r="14" spans="1:9" s="91" customFormat="1" x14ac:dyDescent="0.25">
      <c r="A14" s="6" t="s">
        <v>278</v>
      </c>
      <c r="B14" s="211" t="s">
        <v>300</v>
      </c>
      <c r="C14" s="8">
        <f>SUM(C15,C16)</f>
        <v>40692.15</v>
      </c>
      <c r="D14" s="8">
        <f t="shared" ref="D14:H14" si="2">SUM(D15,D16)</f>
        <v>-302300</v>
      </c>
      <c r="E14" s="8">
        <f t="shared" si="2"/>
        <v>-84300</v>
      </c>
      <c r="F14" s="8">
        <f t="shared" si="2"/>
        <v>-126200</v>
      </c>
      <c r="G14" s="8">
        <f t="shared" si="2"/>
        <v>-151500</v>
      </c>
      <c r="H14" s="8">
        <f t="shared" si="2"/>
        <v>-177100</v>
      </c>
    </row>
    <row r="15" spans="1:9" s="91" customFormat="1" x14ac:dyDescent="0.2">
      <c r="A15" s="6">
        <v>350</v>
      </c>
      <c r="B15" s="211" t="s">
        <v>301</v>
      </c>
      <c r="C15" s="141">
        <v>0</v>
      </c>
      <c r="D15" s="141">
        <v>0</v>
      </c>
      <c r="E15" s="142">
        <v>0</v>
      </c>
      <c r="F15" s="142">
        <v>0</v>
      </c>
      <c r="G15" s="142">
        <v>0</v>
      </c>
      <c r="H15" s="142">
        <v>0</v>
      </c>
    </row>
    <row r="16" spans="1:9" s="91" customFormat="1" x14ac:dyDescent="0.25">
      <c r="A16" s="6">
        <v>901</v>
      </c>
      <c r="B16" s="211" t="s">
        <v>299</v>
      </c>
      <c r="C16" s="141">
        <v>40692.15</v>
      </c>
      <c r="D16" s="141">
        <v>-302300</v>
      </c>
      <c r="E16" s="141">
        <v>-84300</v>
      </c>
      <c r="F16" s="141">
        <v>-126200</v>
      </c>
      <c r="G16" s="141">
        <v>-151500</v>
      </c>
      <c r="H16" s="141">
        <v>-177100</v>
      </c>
    </row>
    <row r="17" spans="1:12" s="91" customFormat="1" x14ac:dyDescent="0.25">
      <c r="A17" s="6">
        <v>36</v>
      </c>
      <c r="B17" s="94" t="s">
        <v>14</v>
      </c>
      <c r="C17" s="141">
        <v>20729777.719999999</v>
      </c>
      <c r="D17" s="141">
        <v>19706900</v>
      </c>
      <c r="E17" s="141">
        <v>11382400</v>
      </c>
      <c r="F17" s="141">
        <v>19138500</v>
      </c>
      <c r="G17" s="141">
        <v>19276200</v>
      </c>
      <c r="H17" s="141">
        <v>19416900</v>
      </c>
    </row>
    <row r="18" spans="1:12" s="91" customFormat="1" x14ac:dyDescent="0.25">
      <c r="A18" s="6" t="s">
        <v>15</v>
      </c>
      <c r="B18" s="94" t="s">
        <v>16</v>
      </c>
      <c r="C18" s="141">
        <v>0</v>
      </c>
      <c r="D18" s="141">
        <v>127500</v>
      </c>
      <c r="E18" s="141">
        <v>44100</v>
      </c>
      <c r="F18" s="141">
        <v>45200</v>
      </c>
      <c r="G18" s="141">
        <v>45900</v>
      </c>
      <c r="H18" s="141">
        <v>46600</v>
      </c>
    </row>
    <row r="19" spans="1:12" s="91" customFormat="1" x14ac:dyDescent="0.25">
      <c r="A19" s="6" t="s">
        <v>17</v>
      </c>
      <c r="B19" s="94" t="s">
        <v>18</v>
      </c>
      <c r="C19" s="141">
        <v>804730.81</v>
      </c>
      <c r="D19" s="141">
        <v>900200</v>
      </c>
      <c r="E19" s="141">
        <v>1106200</v>
      </c>
      <c r="F19" s="141">
        <v>1127700</v>
      </c>
      <c r="G19" s="141">
        <v>1141100</v>
      </c>
      <c r="H19" s="141">
        <v>1154600</v>
      </c>
    </row>
    <row r="20" spans="1:12" s="91" customFormat="1" x14ac:dyDescent="0.25">
      <c r="A20" s="6">
        <v>364</v>
      </c>
      <c r="B20" s="94" t="s">
        <v>19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</row>
    <row r="21" spans="1:12" s="91" customFormat="1" x14ac:dyDescent="0.25">
      <c r="A21" s="6">
        <v>365</v>
      </c>
      <c r="B21" s="94" t="s">
        <v>20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</row>
    <row r="22" spans="1:12" s="91" customFormat="1" x14ac:dyDescent="0.25">
      <c r="A22" s="6">
        <v>366</v>
      </c>
      <c r="B22" s="94" t="s">
        <v>21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</row>
    <row r="23" spans="1:12" s="91" customFormat="1" x14ac:dyDescent="0.25">
      <c r="A23" s="6">
        <v>37</v>
      </c>
      <c r="B23" s="94" t="s">
        <v>22</v>
      </c>
      <c r="C23" s="141">
        <v>60817.2</v>
      </c>
      <c r="D23" s="141">
        <v>60000</v>
      </c>
      <c r="E23" s="141">
        <v>60000</v>
      </c>
      <c r="F23" s="141">
        <v>60000</v>
      </c>
      <c r="G23" s="141">
        <v>60000</v>
      </c>
      <c r="H23" s="141">
        <v>60000</v>
      </c>
    </row>
    <row r="24" spans="1:12" s="91" customFormat="1" x14ac:dyDescent="0.25">
      <c r="A24" s="6" t="s">
        <v>23</v>
      </c>
      <c r="B24" s="94" t="s">
        <v>24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</row>
    <row r="25" spans="1:12" s="91" customFormat="1" x14ac:dyDescent="0.25">
      <c r="A25" s="6" t="s">
        <v>25</v>
      </c>
      <c r="B25" s="94" t="s">
        <v>26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</row>
    <row r="26" spans="1:12" s="91" customFormat="1" x14ac:dyDescent="0.25">
      <c r="A26" s="9">
        <v>39</v>
      </c>
      <c r="B26" s="95" t="s">
        <v>27</v>
      </c>
      <c r="C26" s="143">
        <v>510992.5</v>
      </c>
      <c r="D26" s="143">
        <v>538500</v>
      </c>
      <c r="E26" s="143">
        <v>617550</v>
      </c>
      <c r="F26" s="143">
        <v>631200</v>
      </c>
      <c r="G26" s="143">
        <v>763700</v>
      </c>
      <c r="H26" s="143">
        <v>764900</v>
      </c>
    </row>
    <row r="27" spans="1:12" s="10" customFormat="1" x14ac:dyDescent="0.25">
      <c r="A27" s="11" t="s">
        <v>28</v>
      </c>
      <c r="B27" s="12" t="s">
        <v>248</v>
      </c>
      <c r="C27" s="13">
        <f>SUM(C6,C7,C10,C14,C17,C23)</f>
        <v>33479399.069999997</v>
      </c>
      <c r="D27" s="13">
        <f t="shared" ref="D27:H27" si="3">SUM(D6,D7,D10,D14,D17,D23)</f>
        <v>33306200</v>
      </c>
      <c r="E27" s="13">
        <f t="shared" si="3"/>
        <v>26712400</v>
      </c>
      <c r="F27" s="13">
        <f t="shared" si="3"/>
        <v>34906200</v>
      </c>
      <c r="G27" s="13">
        <f t="shared" si="3"/>
        <v>36216500</v>
      </c>
      <c r="H27" s="13">
        <f t="shared" si="3"/>
        <v>36678400</v>
      </c>
      <c r="I27" s="91"/>
    </row>
    <row r="28" spans="1:12" s="91" customFormat="1" x14ac:dyDescent="0.25">
      <c r="A28" s="14">
        <v>40</v>
      </c>
      <c r="B28" s="96" t="s">
        <v>29</v>
      </c>
      <c r="C28" s="15">
        <f>SUM(C29,C30,C31)</f>
        <v>28490642.41</v>
      </c>
      <c r="D28" s="15">
        <f t="shared" ref="D28:H28" si="4">SUM(D29,D30,D31)</f>
        <v>27219100</v>
      </c>
      <c r="E28" s="15">
        <f t="shared" si="4"/>
        <v>28323200</v>
      </c>
      <c r="F28" s="15">
        <f t="shared" si="4"/>
        <v>28925300</v>
      </c>
      <c r="G28" s="15">
        <f t="shared" si="4"/>
        <v>29427400</v>
      </c>
      <c r="H28" s="15">
        <f t="shared" si="4"/>
        <v>30029500</v>
      </c>
    </row>
    <row r="29" spans="1:12" s="91" customFormat="1" x14ac:dyDescent="0.2">
      <c r="A29" s="6">
        <v>400</v>
      </c>
      <c r="B29" s="94" t="s">
        <v>30</v>
      </c>
      <c r="C29" s="144">
        <v>26622913.760000002</v>
      </c>
      <c r="D29" s="144">
        <v>24835000</v>
      </c>
      <c r="E29" s="144">
        <v>25935000</v>
      </c>
      <c r="F29" s="144">
        <v>26535000</v>
      </c>
      <c r="G29" s="144">
        <v>27035000</v>
      </c>
      <c r="H29" s="144">
        <v>27635000</v>
      </c>
      <c r="J29" s="145"/>
      <c r="K29" s="145"/>
      <c r="L29" s="145"/>
    </row>
    <row r="30" spans="1:12" s="91" customFormat="1" x14ac:dyDescent="0.2">
      <c r="A30" s="6">
        <v>401</v>
      </c>
      <c r="B30" s="94" t="s">
        <v>31</v>
      </c>
      <c r="C30" s="144">
        <v>1833577.9</v>
      </c>
      <c r="D30" s="144">
        <v>2352100</v>
      </c>
      <c r="E30" s="144">
        <v>2354200</v>
      </c>
      <c r="F30" s="144">
        <v>2356300</v>
      </c>
      <c r="G30" s="144">
        <v>2358400</v>
      </c>
      <c r="H30" s="144">
        <v>2360500</v>
      </c>
      <c r="J30" s="145"/>
      <c r="K30" s="145"/>
      <c r="L30" s="145"/>
    </row>
    <row r="31" spans="1:12" s="91" customFormat="1" x14ac:dyDescent="0.2">
      <c r="A31" s="6" t="s">
        <v>32</v>
      </c>
      <c r="B31" s="94" t="s">
        <v>33</v>
      </c>
      <c r="C31" s="141">
        <v>34150.75</v>
      </c>
      <c r="D31" s="141">
        <v>32000</v>
      </c>
      <c r="E31" s="144">
        <v>34000</v>
      </c>
      <c r="F31" s="144">
        <v>34000</v>
      </c>
      <c r="G31" s="144">
        <v>34000</v>
      </c>
      <c r="H31" s="144">
        <v>34000</v>
      </c>
      <c r="J31" s="145"/>
      <c r="K31" s="145"/>
      <c r="L31" s="145"/>
    </row>
    <row r="32" spans="1:12" s="210" customFormat="1" hidden="1" x14ac:dyDescent="0.25">
      <c r="A32" s="207">
        <v>4021</v>
      </c>
      <c r="B32" s="208" t="s">
        <v>34</v>
      </c>
      <c r="C32" s="209"/>
      <c r="D32" s="209"/>
      <c r="E32" s="209"/>
      <c r="F32" s="209"/>
      <c r="G32" s="209"/>
      <c r="H32" s="209"/>
    </row>
    <row r="33" spans="1:12" s="91" customFormat="1" x14ac:dyDescent="0.25">
      <c r="A33" s="6">
        <v>4022</v>
      </c>
      <c r="B33" s="94" t="s">
        <v>35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</row>
    <row r="34" spans="1:12" s="210" customFormat="1" hidden="1" x14ac:dyDescent="0.25">
      <c r="A34" s="207">
        <v>4023</v>
      </c>
      <c r="B34" s="208" t="s">
        <v>36</v>
      </c>
      <c r="C34" s="209"/>
      <c r="D34" s="209"/>
      <c r="E34" s="209"/>
      <c r="F34" s="209"/>
      <c r="G34" s="209"/>
      <c r="H34" s="209"/>
    </row>
    <row r="35" spans="1:12" s="91" customFormat="1" x14ac:dyDescent="0.2">
      <c r="A35" s="6">
        <v>41</v>
      </c>
      <c r="B35" s="94" t="s">
        <v>37</v>
      </c>
      <c r="C35" s="141">
        <v>119222.35</v>
      </c>
      <c r="D35" s="141">
        <v>88500</v>
      </c>
      <c r="E35" s="144">
        <v>102000</v>
      </c>
      <c r="F35" s="144">
        <v>102000</v>
      </c>
      <c r="G35" s="144">
        <v>102000</v>
      </c>
      <c r="H35" s="144">
        <v>102000</v>
      </c>
      <c r="J35" s="145"/>
      <c r="K35" s="145"/>
      <c r="L35" s="145"/>
    </row>
    <row r="36" spans="1:12" s="91" customFormat="1" x14ac:dyDescent="0.2">
      <c r="A36" s="6">
        <v>42</v>
      </c>
      <c r="B36" s="94" t="s">
        <v>38</v>
      </c>
      <c r="C36" s="141">
        <v>2630813.77</v>
      </c>
      <c r="D36" s="141">
        <v>2480100</v>
      </c>
      <c r="E36" s="141">
        <v>2653900</v>
      </c>
      <c r="F36" s="144">
        <v>2653900</v>
      </c>
      <c r="G36" s="144">
        <v>2653900</v>
      </c>
      <c r="H36" s="144">
        <v>2653900</v>
      </c>
      <c r="J36" s="145"/>
      <c r="K36" s="145"/>
      <c r="L36" s="145"/>
    </row>
    <row r="37" spans="1:12" s="91" customFormat="1" x14ac:dyDescent="0.2">
      <c r="A37" s="6">
        <v>43</v>
      </c>
      <c r="B37" s="94" t="s">
        <v>39</v>
      </c>
      <c r="C37" s="7">
        <f>SUM(C38,C39,C40,C41)</f>
        <v>5000</v>
      </c>
      <c r="D37" s="7">
        <f t="shared" ref="D37:H37" si="5">SUM(D38,D39,D40,D41)</f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J37" s="145"/>
      <c r="K37" s="145"/>
    </row>
    <row r="38" spans="1:12" s="91" customFormat="1" x14ac:dyDescent="0.25">
      <c r="A38" s="6">
        <v>430</v>
      </c>
      <c r="B38" s="94" t="s">
        <v>39</v>
      </c>
      <c r="C38" s="141">
        <v>0</v>
      </c>
      <c r="D38" s="141"/>
      <c r="E38" s="141"/>
      <c r="F38" s="141"/>
      <c r="G38" s="141"/>
      <c r="H38" s="141"/>
    </row>
    <row r="39" spans="1:12" s="91" customFormat="1" x14ac:dyDescent="0.25">
      <c r="A39" s="6">
        <v>431</v>
      </c>
      <c r="B39" s="94" t="s">
        <v>40</v>
      </c>
      <c r="C39" s="141">
        <v>0</v>
      </c>
      <c r="D39" s="141"/>
      <c r="E39" s="141"/>
      <c r="F39" s="141"/>
      <c r="G39" s="141"/>
      <c r="H39" s="141"/>
    </row>
    <row r="40" spans="1:12" s="91" customFormat="1" x14ac:dyDescent="0.25">
      <c r="A40" s="6">
        <v>432</v>
      </c>
      <c r="B40" s="94" t="s">
        <v>41</v>
      </c>
      <c r="C40" s="141">
        <v>0</v>
      </c>
      <c r="D40" s="141"/>
      <c r="E40" s="141"/>
      <c r="F40" s="141"/>
      <c r="G40" s="141"/>
      <c r="H40" s="141"/>
    </row>
    <row r="41" spans="1:12" s="91" customFormat="1" x14ac:dyDescent="0.2">
      <c r="A41" s="6">
        <v>439</v>
      </c>
      <c r="B41" s="94" t="s">
        <v>42</v>
      </c>
      <c r="C41" s="141">
        <v>5000</v>
      </c>
      <c r="D41" s="141">
        <v>0</v>
      </c>
      <c r="E41" s="144">
        <v>0</v>
      </c>
      <c r="F41" s="144">
        <v>0</v>
      </c>
      <c r="G41" s="144">
        <v>0</v>
      </c>
      <c r="H41" s="144">
        <v>0</v>
      </c>
      <c r="J41" s="145"/>
      <c r="K41" s="145"/>
    </row>
    <row r="42" spans="1:12" s="91" customFormat="1" x14ac:dyDescent="0.25">
      <c r="A42" s="6">
        <v>45</v>
      </c>
      <c r="B42" s="211" t="s">
        <v>303</v>
      </c>
      <c r="C42" s="7">
        <f>SUM(C43,C44)</f>
        <v>7827.15</v>
      </c>
      <c r="D42" s="7">
        <f t="shared" ref="D42:H42" si="6">SUM(D43,D44)</f>
        <v>0</v>
      </c>
      <c r="E42" s="7">
        <f t="shared" si="6"/>
        <v>0</v>
      </c>
      <c r="F42" s="7">
        <f t="shared" si="6"/>
        <v>0</v>
      </c>
      <c r="G42" s="7">
        <f t="shared" si="6"/>
        <v>0</v>
      </c>
      <c r="H42" s="7">
        <f t="shared" si="6"/>
        <v>0</v>
      </c>
    </row>
    <row r="43" spans="1:12" s="91" customFormat="1" x14ac:dyDescent="0.2">
      <c r="A43" s="6">
        <v>450</v>
      </c>
      <c r="B43" s="211" t="s">
        <v>302</v>
      </c>
      <c r="C43" s="141">
        <v>7827.15</v>
      </c>
      <c r="D43" s="141">
        <v>0</v>
      </c>
      <c r="E43" s="142">
        <v>0</v>
      </c>
      <c r="F43" s="142">
        <v>0</v>
      </c>
      <c r="G43" s="142">
        <v>0</v>
      </c>
      <c r="H43" s="142">
        <v>0</v>
      </c>
    </row>
    <row r="44" spans="1:12" s="210" customFormat="1" hidden="1" x14ac:dyDescent="0.25">
      <c r="A44" s="207">
        <v>451</v>
      </c>
      <c r="B44" s="208" t="s">
        <v>43</v>
      </c>
      <c r="C44" s="209"/>
      <c r="D44" s="209"/>
      <c r="E44" s="209"/>
      <c r="F44" s="209"/>
      <c r="G44" s="209"/>
      <c r="H44" s="209"/>
    </row>
    <row r="45" spans="1:12" s="91" customFormat="1" x14ac:dyDescent="0.2">
      <c r="A45" s="6">
        <v>46</v>
      </c>
      <c r="B45" s="94" t="s">
        <v>44</v>
      </c>
      <c r="C45" s="141">
        <v>2128255.21</v>
      </c>
      <c r="D45" s="141">
        <v>1963100</v>
      </c>
      <c r="E45" s="141">
        <v>2364100</v>
      </c>
      <c r="F45" s="141">
        <v>2364200</v>
      </c>
      <c r="G45" s="141">
        <v>2364200</v>
      </c>
      <c r="H45" s="141">
        <v>2364200</v>
      </c>
      <c r="J45" s="145"/>
      <c r="K45" s="145"/>
      <c r="L45" s="145"/>
    </row>
    <row r="46" spans="1:12" s="91" customFormat="1" x14ac:dyDescent="0.25">
      <c r="A46" s="6" t="s">
        <v>45</v>
      </c>
      <c r="B46" s="94" t="s">
        <v>46</v>
      </c>
      <c r="C46" s="141">
        <v>0</v>
      </c>
      <c r="D46" s="141">
        <v>0</v>
      </c>
      <c r="E46" s="141">
        <v>0</v>
      </c>
      <c r="F46" s="141">
        <v>0</v>
      </c>
      <c r="G46" s="141">
        <v>0</v>
      </c>
      <c r="H46" s="141">
        <v>0</v>
      </c>
    </row>
    <row r="47" spans="1:12" s="91" customFormat="1" x14ac:dyDescent="0.2">
      <c r="A47" s="6">
        <v>47</v>
      </c>
      <c r="B47" s="94" t="s">
        <v>22</v>
      </c>
      <c r="C47" s="141">
        <v>60817.2</v>
      </c>
      <c r="D47" s="141">
        <v>60000</v>
      </c>
      <c r="E47" s="141">
        <v>60000</v>
      </c>
      <c r="F47" s="141">
        <v>60000</v>
      </c>
      <c r="G47" s="141">
        <v>60000</v>
      </c>
      <c r="H47" s="141">
        <v>60000</v>
      </c>
      <c r="J47" s="145"/>
      <c r="K47" s="145"/>
      <c r="L47" s="145"/>
    </row>
    <row r="48" spans="1:12" s="91" customFormat="1" x14ac:dyDescent="0.2">
      <c r="A48" s="9">
        <v>49</v>
      </c>
      <c r="B48" s="95" t="s">
        <v>47</v>
      </c>
      <c r="C48" s="143">
        <v>510992.5</v>
      </c>
      <c r="D48" s="143">
        <v>538500</v>
      </c>
      <c r="E48" s="143">
        <v>617550</v>
      </c>
      <c r="F48" s="141">
        <v>631200</v>
      </c>
      <c r="G48" s="141">
        <v>763700</v>
      </c>
      <c r="H48" s="141">
        <v>764900</v>
      </c>
      <c r="J48" s="145"/>
      <c r="K48" s="145"/>
      <c r="L48" s="145"/>
    </row>
    <row r="49" spans="1:8" s="91" customFormat="1" x14ac:dyDescent="0.25">
      <c r="A49" s="16" t="s">
        <v>28</v>
      </c>
      <c r="B49" s="17" t="s">
        <v>247</v>
      </c>
      <c r="C49" s="18">
        <f>SUM(C28,C35,C36,C37,C42,C45,C47)</f>
        <v>33442578.09</v>
      </c>
      <c r="D49" s="18">
        <f t="shared" ref="D49:H49" si="7">SUM(D28,D35,D36,D37,D42,D45,D47)</f>
        <v>31810800</v>
      </c>
      <c r="E49" s="18">
        <f t="shared" si="7"/>
        <v>33503200</v>
      </c>
      <c r="F49" s="18">
        <f t="shared" si="7"/>
        <v>34105400</v>
      </c>
      <c r="G49" s="18">
        <f t="shared" si="7"/>
        <v>34607500</v>
      </c>
      <c r="H49" s="18">
        <f t="shared" si="7"/>
        <v>35209600</v>
      </c>
    </row>
    <row r="50" spans="1:8" s="91" customFormat="1" x14ac:dyDescent="0.25">
      <c r="A50" s="11" t="s">
        <v>28</v>
      </c>
      <c r="B50" s="12" t="s">
        <v>48</v>
      </c>
      <c r="C50" s="19">
        <f t="shared" ref="C50:H50" si="8">C49-C27</f>
        <v>-36820.979999996722</v>
      </c>
      <c r="D50" s="19">
        <f t="shared" si="8"/>
        <v>-1495400</v>
      </c>
      <c r="E50" s="19">
        <f t="shared" si="8"/>
        <v>6790800</v>
      </c>
      <c r="F50" s="19">
        <f t="shared" si="8"/>
        <v>-800800</v>
      </c>
      <c r="G50" s="19">
        <f t="shared" si="8"/>
        <v>-1609000</v>
      </c>
      <c r="H50" s="19">
        <f t="shared" si="8"/>
        <v>-1468800</v>
      </c>
    </row>
    <row r="51" spans="1:8" s="91" customFormat="1" x14ac:dyDescent="0.25">
      <c r="A51" s="14">
        <v>34</v>
      </c>
      <c r="B51" s="96" t="s">
        <v>49</v>
      </c>
      <c r="C51" s="7">
        <f t="shared" ref="C51:H51" si="9">+SUM(C52,C55,C56,C57,C58,C59)</f>
        <v>94906.47</v>
      </c>
      <c r="D51" s="7">
        <f t="shared" si="9"/>
        <v>139200</v>
      </c>
      <c r="E51" s="7">
        <f t="shared" si="9"/>
        <v>105100</v>
      </c>
      <c r="F51" s="7">
        <f t="shared" si="9"/>
        <v>121500</v>
      </c>
      <c r="G51" s="7">
        <f t="shared" si="9"/>
        <v>255000</v>
      </c>
      <c r="H51" s="7">
        <f t="shared" si="9"/>
        <v>257200</v>
      </c>
    </row>
    <row r="52" spans="1:8" s="91" customFormat="1" x14ac:dyDescent="0.25">
      <c r="A52" s="6">
        <v>340</v>
      </c>
      <c r="B52" s="94" t="s">
        <v>50</v>
      </c>
      <c r="C52" s="141">
        <v>0</v>
      </c>
      <c r="D52" s="141">
        <v>0</v>
      </c>
      <c r="E52" s="141">
        <v>4200</v>
      </c>
      <c r="F52" s="141">
        <v>17800</v>
      </c>
      <c r="G52" s="141">
        <v>150300</v>
      </c>
      <c r="H52" s="141">
        <v>151500</v>
      </c>
    </row>
    <row r="53" spans="1:8" s="91" customFormat="1" x14ac:dyDescent="0.25">
      <c r="A53" s="6">
        <v>3401</v>
      </c>
      <c r="B53" s="211" t="s">
        <v>304</v>
      </c>
      <c r="C53" s="141">
        <v>0</v>
      </c>
      <c r="D53" s="141">
        <v>0</v>
      </c>
      <c r="E53" s="141">
        <v>0</v>
      </c>
      <c r="F53" s="141">
        <v>0</v>
      </c>
      <c r="G53" s="141">
        <v>0</v>
      </c>
      <c r="H53" s="141">
        <v>0</v>
      </c>
    </row>
    <row r="54" spans="1:8" s="333" customFormat="1" x14ac:dyDescent="0.25">
      <c r="A54" s="330">
        <v>3406</v>
      </c>
      <c r="B54" s="331" t="s">
        <v>51</v>
      </c>
      <c r="C54" s="332">
        <v>0</v>
      </c>
      <c r="D54" s="332">
        <v>0</v>
      </c>
      <c r="E54" s="332">
        <v>0</v>
      </c>
      <c r="F54" s="332">
        <v>0</v>
      </c>
      <c r="G54" s="332">
        <v>0</v>
      </c>
      <c r="H54" s="332">
        <v>0</v>
      </c>
    </row>
    <row r="55" spans="1:8" s="91" customFormat="1" x14ac:dyDescent="0.25">
      <c r="A55" s="6">
        <v>341</v>
      </c>
      <c r="B55" s="94" t="s">
        <v>52</v>
      </c>
      <c r="C55" s="141">
        <v>0</v>
      </c>
      <c r="D55" s="141">
        <v>0</v>
      </c>
      <c r="E55" s="141">
        <v>0</v>
      </c>
      <c r="F55" s="141">
        <v>0</v>
      </c>
      <c r="G55" s="141">
        <v>0</v>
      </c>
      <c r="H55" s="141">
        <v>0</v>
      </c>
    </row>
    <row r="56" spans="1:8" s="91" customFormat="1" x14ac:dyDescent="0.25">
      <c r="A56" s="6">
        <v>342</v>
      </c>
      <c r="B56" s="94" t="s">
        <v>53</v>
      </c>
      <c r="C56" s="141">
        <v>0</v>
      </c>
      <c r="D56" s="141">
        <v>0</v>
      </c>
      <c r="E56" s="141">
        <v>0</v>
      </c>
      <c r="F56" s="141">
        <v>0</v>
      </c>
      <c r="G56" s="141">
        <v>0</v>
      </c>
      <c r="H56" s="141">
        <v>0</v>
      </c>
    </row>
    <row r="57" spans="1:8" s="91" customFormat="1" x14ac:dyDescent="0.25">
      <c r="A57" s="6">
        <v>343</v>
      </c>
      <c r="B57" s="94" t="s">
        <v>54</v>
      </c>
      <c r="C57" s="141">
        <v>0</v>
      </c>
      <c r="D57" s="141">
        <v>0</v>
      </c>
      <c r="E57" s="141">
        <v>4600</v>
      </c>
      <c r="F57" s="141">
        <v>4700</v>
      </c>
      <c r="G57" s="141">
        <v>4700</v>
      </c>
      <c r="H57" s="141">
        <v>4700</v>
      </c>
    </row>
    <row r="58" spans="1:8" s="91" customFormat="1" x14ac:dyDescent="0.25">
      <c r="A58" s="6">
        <v>344</v>
      </c>
      <c r="B58" s="94" t="s">
        <v>55</v>
      </c>
      <c r="C58" s="141">
        <v>0</v>
      </c>
      <c r="D58" s="141">
        <v>0</v>
      </c>
      <c r="E58" s="141">
        <v>0</v>
      </c>
      <c r="F58" s="141">
        <v>0</v>
      </c>
      <c r="G58" s="141">
        <v>0</v>
      </c>
      <c r="H58" s="141">
        <v>0</v>
      </c>
    </row>
    <row r="59" spans="1:8" s="91" customFormat="1" x14ac:dyDescent="0.25">
      <c r="A59" s="6">
        <v>349</v>
      </c>
      <c r="B59" s="94" t="s">
        <v>56</v>
      </c>
      <c r="C59" s="141">
        <v>94906.47</v>
      </c>
      <c r="D59" s="141">
        <v>139200</v>
      </c>
      <c r="E59" s="141">
        <v>96300</v>
      </c>
      <c r="F59" s="141">
        <v>99000</v>
      </c>
      <c r="G59" s="141">
        <v>100000</v>
      </c>
      <c r="H59" s="141">
        <v>101000</v>
      </c>
    </row>
    <row r="60" spans="1:8" s="91" customFormat="1" x14ac:dyDescent="0.25">
      <c r="A60" s="6">
        <v>44</v>
      </c>
      <c r="B60" s="94" t="s">
        <v>57</v>
      </c>
      <c r="C60" s="7">
        <f>SUM(C61,C62,C63,C65,C66,C67,C68,C69,C70,C71)</f>
        <v>141487.46000000002</v>
      </c>
      <c r="D60" s="7">
        <f t="shared" ref="D60:H60" si="10">SUM(D61,D62,D63,D65,D66,D67,D68,D69,D70,D71)</f>
        <v>133400</v>
      </c>
      <c r="E60" s="7">
        <f t="shared" si="10"/>
        <v>98800</v>
      </c>
      <c r="F60" s="7">
        <f t="shared" si="10"/>
        <v>98800</v>
      </c>
      <c r="G60" s="7">
        <f t="shared" si="10"/>
        <v>98800</v>
      </c>
      <c r="H60" s="7">
        <f t="shared" si="10"/>
        <v>98800</v>
      </c>
    </row>
    <row r="61" spans="1:8" s="91" customFormat="1" x14ac:dyDescent="0.25">
      <c r="A61" s="6">
        <v>440</v>
      </c>
      <c r="B61" s="94" t="s">
        <v>58</v>
      </c>
      <c r="C61" s="141">
        <v>50613.79</v>
      </c>
      <c r="D61" s="141">
        <v>40200</v>
      </c>
      <c r="E61" s="141">
        <v>10100</v>
      </c>
      <c r="F61" s="141">
        <v>10100</v>
      </c>
      <c r="G61" s="141">
        <v>10100</v>
      </c>
      <c r="H61" s="141">
        <v>10100</v>
      </c>
    </row>
    <row r="62" spans="1:8" s="91" customFormat="1" x14ac:dyDescent="0.25">
      <c r="A62" s="6">
        <v>441</v>
      </c>
      <c r="B62" s="94" t="s">
        <v>59</v>
      </c>
      <c r="C62" s="141">
        <v>0</v>
      </c>
      <c r="D62" s="141">
        <v>0</v>
      </c>
      <c r="E62" s="141">
        <v>0</v>
      </c>
      <c r="F62" s="146">
        <v>0</v>
      </c>
      <c r="G62" s="146">
        <v>0</v>
      </c>
      <c r="H62" s="146">
        <v>0</v>
      </c>
    </row>
    <row r="63" spans="1:8" s="91" customFormat="1" x14ac:dyDescent="0.25">
      <c r="A63" s="6">
        <v>442</v>
      </c>
      <c r="B63" s="94" t="s">
        <v>60</v>
      </c>
      <c r="C63" s="141">
        <v>0</v>
      </c>
      <c r="D63" s="141">
        <v>0</v>
      </c>
      <c r="E63" s="141">
        <v>0</v>
      </c>
      <c r="F63" s="141">
        <v>0</v>
      </c>
      <c r="G63" s="141">
        <v>0</v>
      </c>
      <c r="H63" s="141">
        <v>0</v>
      </c>
    </row>
    <row r="64" spans="1:8" s="91" customFormat="1" x14ac:dyDescent="0.25">
      <c r="A64" s="6">
        <v>4420</v>
      </c>
      <c r="B64" s="94" t="s">
        <v>61</v>
      </c>
      <c r="C64" s="141">
        <v>0</v>
      </c>
      <c r="D64" s="141">
        <v>0</v>
      </c>
      <c r="E64" s="141">
        <v>0</v>
      </c>
      <c r="F64" s="141">
        <v>0</v>
      </c>
      <c r="G64" s="141">
        <v>0</v>
      </c>
      <c r="H64" s="141">
        <v>0</v>
      </c>
    </row>
    <row r="65" spans="1:8" s="91" customFormat="1" x14ac:dyDescent="0.25">
      <c r="A65" s="6">
        <v>443</v>
      </c>
      <c r="B65" s="94" t="s">
        <v>62</v>
      </c>
      <c r="C65" s="141">
        <v>40164</v>
      </c>
      <c r="D65" s="141">
        <v>39600</v>
      </c>
      <c r="E65" s="141">
        <v>34600</v>
      </c>
      <c r="F65" s="141">
        <v>34600</v>
      </c>
      <c r="G65" s="141">
        <v>34600</v>
      </c>
      <c r="H65" s="141">
        <v>34600</v>
      </c>
    </row>
    <row r="66" spans="1:8" s="91" customFormat="1" x14ac:dyDescent="0.25">
      <c r="A66" s="6">
        <v>444</v>
      </c>
      <c r="B66" s="94" t="s">
        <v>55</v>
      </c>
      <c r="C66" s="141">
        <v>0</v>
      </c>
      <c r="D66" s="141">
        <v>0</v>
      </c>
      <c r="E66" s="141">
        <v>0</v>
      </c>
      <c r="F66" s="141">
        <v>0</v>
      </c>
      <c r="G66" s="141">
        <v>0</v>
      </c>
      <c r="H66" s="141">
        <v>0</v>
      </c>
    </row>
    <row r="67" spans="1:8" s="91" customFormat="1" x14ac:dyDescent="0.25">
      <c r="A67" s="6">
        <v>445</v>
      </c>
      <c r="B67" s="94" t="s">
        <v>63</v>
      </c>
      <c r="C67" s="141">
        <v>2000</v>
      </c>
      <c r="D67" s="141">
        <v>2000</v>
      </c>
      <c r="E67" s="141">
        <v>2000</v>
      </c>
      <c r="F67" s="141">
        <v>2000</v>
      </c>
      <c r="G67" s="141">
        <v>2000</v>
      </c>
      <c r="H67" s="141">
        <v>2000</v>
      </c>
    </row>
    <row r="68" spans="1:8" s="91" customFormat="1" x14ac:dyDescent="0.25">
      <c r="A68" s="6">
        <v>446</v>
      </c>
      <c r="B68" s="94" t="s">
        <v>64</v>
      </c>
      <c r="C68" s="141">
        <v>0</v>
      </c>
      <c r="D68" s="141">
        <v>0</v>
      </c>
      <c r="E68" s="141">
        <v>0</v>
      </c>
      <c r="F68" s="141">
        <v>0</v>
      </c>
      <c r="G68" s="141">
        <v>0</v>
      </c>
      <c r="H68" s="141">
        <v>0</v>
      </c>
    </row>
    <row r="69" spans="1:8" s="91" customFormat="1" x14ac:dyDescent="0.25">
      <c r="A69" s="6">
        <v>447</v>
      </c>
      <c r="B69" s="94" t="s">
        <v>65</v>
      </c>
      <c r="C69" s="141">
        <v>46229.67</v>
      </c>
      <c r="D69" s="141">
        <v>51600</v>
      </c>
      <c r="E69" s="141">
        <v>52100</v>
      </c>
      <c r="F69" s="141">
        <v>52100</v>
      </c>
      <c r="G69" s="141">
        <v>52100</v>
      </c>
      <c r="H69" s="141">
        <v>52100</v>
      </c>
    </row>
    <row r="70" spans="1:8" s="91" customFormat="1" x14ac:dyDescent="0.25">
      <c r="A70" s="6">
        <v>448</v>
      </c>
      <c r="B70" s="94" t="s">
        <v>66</v>
      </c>
      <c r="C70" s="141">
        <v>2480</v>
      </c>
      <c r="D70" s="141">
        <v>0</v>
      </c>
      <c r="E70" s="141">
        <v>0</v>
      </c>
      <c r="F70" s="141">
        <v>0</v>
      </c>
      <c r="G70" s="141">
        <v>0</v>
      </c>
      <c r="H70" s="141">
        <v>0</v>
      </c>
    </row>
    <row r="71" spans="1:8" s="91" customFormat="1" x14ac:dyDescent="0.25">
      <c r="A71" s="6">
        <v>449</v>
      </c>
      <c r="B71" s="94" t="s">
        <v>67</v>
      </c>
      <c r="C71" s="141">
        <v>0</v>
      </c>
      <c r="D71" s="141">
        <v>0</v>
      </c>
      <c r="E71" s="141">
        <v>0</v>
      </c>
      <c r="F71" s="141">
        <v>0</v>
      </c>
      <c r="G71" s="141">
        <v>0</v>
      </c>
      <c r="H71" s="141">
        <v>0</v>
      </c>
    </row>
    <row r="72" spans="1:8" s="91" customFormat="1" x14ac:dyDescent="0.25">
      <c r="A72" s="9" t="s">
        <v>68</v>
      </c>
      <c r="B72" s="95" t="s">
        <v>69</v>
      </c>
      <c r="C72" s="143">
        <v>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</row>
    <row r="73" spans="1:8" s="91" customFormat="1" x14ac:dyDescent="0.25">
      <c r="A73" s="16" t="s">
        <v>28</v>
      </c>
      <c r="B73" s="17" t="s">
        <v>70</v>
      </c>
      <c r="C73" s="20">
        <f>C60-C51</f>
        <v>46580.99000000002</v>
      </c>
      <c r="D73" s="20">
        <f t="shared" ref="D73:H73" si="11">D60-D51</f>
        <v>-5800</v>
      </c>
      <c r="E73" s="20">
        <f t="shared" si="11"/>
        <v>-6300</v>
      </c>
      <c r="F73" s="20">
        <f t="shared" si="11"/>
        <v>-22700</v>
      </c>
      <c r="G73" s="20">
        <f t="shared" si="11"/>
        <v>-156200</v>
      </c>
      <c r="H73" s="20">
        <f t="shared" si="11"/>
        <v>-158400</v>
      </c>
    </row>
    <row r="74" spans="1:8" s="91" customFormat="1" x14ac:dyDescent="0.25">
      <c r="A74" s="11" t="s">
        <v>28</v>
      </c>
      <c r="B74" s="12" t="s">
        <v>71</v>
      </c>
      <c r="C74" s="19">
        <f>C50+C73</f>
        <v>9760.010000003298</v>
      </c>
      <c r="D74" s="19">
        <f t="shared" ref="D74:H74" si="12">D50+D73</f>
        <v>-1501200</v>
      </c>
      <c r="E74" s="19">
        <f t="shared" si="12"/>
        <v>6784500</v>
      </c>
      <c r="F74" s="19">
        <f t="shared" si="12"/>
        <v>-823500</v>
      </c>
      <c r="G74" s="19">
        <f t="shared" si="12"/>
        <v>-1765200</v>
      </c>
      <c r="H74" s="19">
        <f t="shared" si="12"/>
        <v>-1627200</v>
      </c>
    </row>
    <row r="75" spans="1:8" s="91" customFormat="1" x14ac:dyDescent="0.25">
      <c r="A75" s="14">
        <v>38</v>
      </c>
      <c r="B75" s="96" t="s">
        <v>72</v>
      </c>
      <c r="C75" s="7">
        <f>SUM(C76,C77,C78,C79,C82,C83,C84)</f>
        <v>0</v>
      </c>
      <c r="D75" s="7">
        <f>SUM(D76,D77,D78,D79,D82,D83,D84)</f>
        <v>0</v>
      </c>
      <c r="E75" s="7">
        <f>SUM(E76,E77,E78,E79,E82,E83,E84)</f>
        <v>0</v>
      </c>
      <c r="F75" s="7">
        <f>SUM(F76,F77,F78,F79,F82,F83,F84)</f>
        <v>0</v>
      </c>
      <c r="G75" s="7">
        <f t="shared" ref="G75:H75" si="13">SUM(G76,G77,G78,G79,G82,G83,G84)</f>
        <v>0</v>
      </c>
      <c r="H75" s="7">
        <f t="shared" si="13"/>
        <v>0</v>
      </c>
    </row>
    <row r="76" spans="1:8" s="91" customFormat="1" x14ac:dyDescent="0.25">
      <c r="A76" s="6">
        <v>380</v>
      </c>
      <c r="B76" s="94" t="s">
        <v>73</v>
      </c>
      <c r="C76" s="141"/>
      <c r="D76" s="141"/>
      <c r="E76" s="141"/>
      <c r="F76" s="141"/>
      <c r="G76" s="141"/>
      <c r="H76" s="141"/>
    </row>
    <row r="77" spans="1:8" s="91" customFormat="1" x14ac:dyDescent="0.25">
      <c r="A77" s="6">
        <v>381</v>
      </c>
      <c r="B77" s="94" t="s">
        <v>74</v>
      </c>
      <c r="C77" s="141"/>
      <c r="D77" s="141"/>
      <c r="E77" s="141"/>
      <c r="F77" s="141"/>
      <c r="G77" s="141"/>
      <c r="H77" s="141"/>
    </row>
    <row r="78" spans="1:8" s="91" customFormat="1" x14ac:dyDescent="0.25">
      <c r="A78" s="6">
        <v>383</v>
      </c>
      <c r="B78" s="94" t="s">
        <v>75</v>
      </c>
      <c r="C78" s="141"/>
      <c r="D78" s="141"/>
      <c r="E78" s="141"/>
      <c r="F78" s="141"/>
      <c r="G78" s="141"/>
      <c r="H78" s="141"/>
    </row>
    <row r="79" spans="1:8" s="91" customFormat="1" x14ac:dyDescent="0.25">
      <c r="A79" s="6">
        <v>384</v>
      </c>
      <c r="B79" s="94" t="s">
        <v>76</v>
      </c>
      <c r="C79" s="7">
        <f>SUM(C80,C81)</f>
        <v>0</v>
      </c>
      <c r="D79" s="7">
        <f>SUM(D80,D81)</f>
        <v>0</v>
      </c>
      <c r="E79" s="7">
        <f>SUM(E80,E81)</f>
        <v>0</v>
      </c>
      <c r="F79" s="7">
        <f>SUM(F80,F81)</f>
        <v>0</v>
      </c>
      <c r="G79" s="7">
        <f t="shared" ref="G79:H79" si="14">SUM(G80,G81)</f>
        <v>0</v>
      </c>
      <c r="H79" s="7">
        <f t="shared" si="14"/>
        <v>0</v>
      </c>
    </row>
    <row r="80" spans="1:8" s="91" customFormat="1" x14ac:dyDescent="0.25">
      <c r="A80" s="6">
        <v>3840</v>
      </c>
      <c r="B80" s="94" t="s">
        <v>77</v>
      </c>
      <c r="C80" s="141"/>
      <c r="D80" s="141"/>
      <c r="E80" s="141"/>
      <c r="F80" s="141"/>
      <c r="G80" s="141"/>
      <c r="H80" s="141"/>
    </row>
    <row r="81" spans="1:8" s="91" customFormat="1" x14ac:dyDescent="0.25">
      <c r="A81" s="6">
        <v>3841</v>
      </c>
      <c r="B81" s="94" t="s">
        <v>78</v>
      </c>
      <c r="C81" s="141"/>
      <c r="D81" s="141"/>
      <c r="E81" s="141"/>
      <c r="F81" s="141"/>
      <c r="G81" s="141"/>
      <c r="H81" s="141"/>
    </row>
    <row r="82" spans="1:8" s="91" customFormat="1" x14ac:dyDescent="0.25">
      <c r="A82" s="6">
        <v>386</v>
      </c>
      <c r="B82" s="94" t="s">
        <v>79</v>
      </c>
      <c r="C82" s="141"/>
      <c r="D82" s="141"/>
      <c r="E82" s="141"/>
      <c r="F82" s="141"/>
      <c r="G82" s="141"/>
      <c r="H82" s="141"/>
    </row>
    <row r="83" spans="1:8" s="91" customFormat="1" x14ac:dyDescent="0.25">
      <c r="A83" s="6">
        <v>387</v>
      </c>
      <c r="B83" s="94" t="s">
        <v>80</v>
      </c>
      <c r="C83" s="141"/>
      <c r="D83" s="141"/>
      <c r="E83" s="141"/>
      <c r="F83" s="141"/>
      <c r="G83" s="141"/>
      <c r="H83" s="141"/>
    </row>
    <row r="84" spans="1:8" s="91" customFormat="1" x14ac:dyDescent="0.25">
      <c r="A84" s="6">
        <v>389</v>
      </c>
      <c r="B84" s="94" t="s">
        <v>81</v>
      </c>
      <c r="C84" s="141"/>
      <c r="D84" s="141"/>
      <c r="E84" s="141"/>
      <c r="F84" s="141"/>
      <c r="G84" s="141"/>
      <c r="H84" s="141"/>
    </row>
    <row r="85" spans="1:8" s="91" customFormat="1" x14ac:dyDescent="0.25">
      <c r="A85" s="6">
        <v>48</v>
      </c>
      <c r="B85" s="94" t="s">
        <v>82</v>
      </c>
      <c r="C85" s="7">
        <f>SUM(C86,C87,C88,C89,C90,C91,C92,C93,C94,C95)</f>
        <v>0</v>
      </c>
      <c r="D85" s="7">
        <f>SUM(D86,D87,D88,D89,D90,D91,D92,D93,D94,D95)</f>
        <v>0</v>
      </c>
      <c r="E85" s="7">
        <f>SUM(E86,E87,E88,E89,E90,E91,E92,E93,E94,E95)</f>
        <v>0</v>
      </c>
      <c r="F85" s="7">
        <f>SUM(F86,F87,F88,F89,F90,F91,F92,F93,F94,F95)</f>
        <v>0</v>
      </c>
      <c r="G85" s="7">
        <f t="shared" ref="G85:H85" si="15">SUM(G86,G87,G88,G89,G90,G91,G92,G93,G94,G95)</f>
        <v>0</v>
      </c>
      <c r="H85" s="7">
        <f t="shared" si="15"/>
        <v>0</v>
      </c>
    </row>
    <row r="86" spans="1:8" s="91" customFormat="1" x14ac:dyDescent="0.25">
      <c r="A86" s="6" t="s">
        <v>83</v>
      </c>
      <c r="B86" s="94" t="s">
        <v>84</v>
      </c>
      <c r="C86" s="141"/>
      <c r="D86" s="141"/>
      <c r="E86" s="141"/>
      <c r="F86" s="141"/>
      <c r="G86" s="141"/>
      <c r="H86" s="141"/>
    </row>
    <row r="87" spans="1:8" s="91" customFormat="1" x14ac:dyDescent="0.25">
      <c r="A87" s="6" t="s">
        <v>85</v>
      </c>
      <c r="B87" s="94" t="s">
        <v>86</v>
      </c>
      <c r="C87" s="141"/>
      <c r="D87" s="141"/>
      <c r="E87" s="141"/>
      <c r="F87" s="141"/>
      <c r="G87" s="141"/>
      <c r="H87" s="141"/>
    </row>
    <row r="88" spans="1:8" s="91" customFormat="1" x14ac:dyDescent="0.25">
      <c r="A88" s="6">
        <v>481</v>
      </c>
      <c r="B88" s="94" t="s">
        <v>87</v>
      </c>
      <c r="C88" s="141"/>
      <c r="D88" s="141"/>
      <c r="E88" s="141"/>
      <c r="F88" s="141"/>
      <c r="G88" s="141"/>
      <c r="H88" s="141"/>
    </row>
    <row r="89" spans="1:8" s="91" customFormat="1" x14ac:dyDescent="0.25">
      <c r="A89" s="6">
        <v>482</v>
      </c>
      <c r="B89" s="94" t="s">
        <v>88</v>
      </c>
      <c r="C89" s="141"/>
      <c r="D89" s="141"/>
      <c r="E89" s="141"/>
      <c r="F89" s="141"/>
      <c r="G89" s="141"/>
      <c r="H89" s="141"/>
    </row>
    <row r="90" spans="1:8" s="91" customFormat="1" x14ac:dyDescent="0.25">
      <c r="A90" s="6">
        <v>483</v>
      </c>
      <c r="B90" s="94" t="s">
        <v>89</v>
      </c>
      <c r="C90" s="141"/>
      <c r="D90" s="141"/>
      <c r="E90" s="141"/>
      <c r="F90" s="141"/>
      <c r="G90" s="141"/>
      <c r="H90" s="141"/>
    </row>
    <row r="91" spans="1:8" s="91" customFormat="1" x14ac:dyDescent="0.25">
      <c r="A91" s="6">
        <v>484</v>
      </c>
      <c r="B91" s="94" t="s">
        <v>90</v>
      </c>
      <c r="C91" s="141"/>
      <c r="D91" s="141"/>
      <c r="E91" s="141"/>
      <c r="F91" s="141"/>
      <c r="G91" s="141"/>
      <c r="H91" s="141"/>
    </row>
    <row r="92" spans="1:8" s="91" customFormat="1" x14ac:dyDescent="0.25">
      <c r="A92" s="6">
        <v>485</v>
      </c>
      <c r="B92" s="94" t="s">
        <v>91</v>
      </c>
      <c r="C92" s="141"/>
      <c r="D92" s="141"/>
      <c r="E92" s="141"/>
      <c r="F92" s="141"/>
      <c r="G92" s="141"/>
      <c r="H92" s="141"/>
    </row>
    <row r="93" spans="1:8" s="91" customFormat="1" x14ac:dyDescent="0.25">
      <c r="A93" s="6">
        <v>486</v>
      </c>
      <c r="B93" s="94" t="s">
        <v>92</v>
      </c>
      <c r="C93" s="141"/>
      <c r="D93" s="141"/>
      <c r="E93" s="141"/>
      <c r="F93" s="141"/>
      <c r="G93" s="141"/>
      <c r="H93" s="141"/>
    </row>
    <row r="94" spans="1:8" s="91" customFormat="1" x14ac:dyDescent="0.25">
      <c r="A94" s="6">
        <v>487</v>
      </c>
      <c r="B94" s="94" t="s">
        <v>93</v>
      </c>
      <c r="C94" s="141"/>
      <c r="D94" s="141"/>
      <c r="E94" s="141"/>
      <c r="F94" s="141"/>
      <c r="G94" s="141"/>
      <c r="H94" s="141"/>
    </row>
    <row r="95" spans="1:8" s="91" customFormat="1" x14ac:dyDescent="0.25">
      <c r="A95" s="6">
        <v>489</v>
      </c>
      <c r="B95" s="94" t="s">
        <v>94</v>
      </c>
      <c r="C95" s="141"/>
      <c r="D95" s="141"/>
      <c r="E95" s="141"/>
      <c r="F95" s="141"/>
      <c r="G95" s="141"/>
      <c r="H95" s="141"/>
    </row>
    <row r="96" spans="1:8" s="91" customFormat="1" x14ac:dyDescent="0.25">
      <c r="A96" s="9" t="s">
        <v>95</v>
      </c>
      <c r="B96" s="95" t="s">
        <v>96</v>
      </c>
      <c r="C96" s="143"/>
      <c r="D96" s="143"/>
      <c r="E96" s="143"/>
      <c r="F96" s="143"/>
      <c r="G96" s="143"/>
      <c r="H96" s="143"/>
    </row>
    <row r="97" spans="1:8" s="91" customFormat="1" x14ac:dyDescent="0.25">
      <c r="A97" s="11" t="s">
        <v>28</v>
      </c>
      <c r="B97" s="12" t="s">
        <v>97</v>
      </c>
      <c r="C97" s="13">
        <f>C85-C75</f>
        <v>0</v>
      </c>
      <c r="D97" s="13">
        <f>D85-D75</f>
        <v>0</v>
      </c>
      <c r="E97" s="13">
        <f>E85-E75</f>
        <v>0</v>
      </c>
      <c r="F97" s="13">
        <f>F85-F75</f>
        <v>0</v>
      </c>
      <c r="G97" s="13">
        <f t="shared" ref="G97:H97" si="16">G85-G75</f>
        <v>0</v>
      </c>
      <c r="H97" s="13">
        <f t="shared" si="16"/>
        <v>0</v>
      </c>
    </row>
    <row r="98" spans="1:8" s="91" customFormat="1" ht="15" thickBot="1" x14ac:dyDescent="0.3">
      <c r="A98" s="21" t="s">
        <v>28</v>
      </c>
      <c r="B98" s="22" t="s">
        <v>98</v>
      </c>
      <c r="C98" s="23">
        <f>C74+C97</f>
        <v>9760.010000003298</v>
      </c>
      <c r="D98" s="23">
        <f t="shared" ref="D98:H98" si="17">D74+D97</f>
        <v>-1501200</v>
      </c>
      <c r="E98" s="23">
        <f t="shared" si="17"/>
        <v>6784500</v>
      </c>
      <c r="F98" s="23">
        <f t="shared" si="17"/>
        <v>-823500</v>
      </c>
      <c r="G98" s="23">
        <f t="shared" si="17"/>
        <v>-1765200</v>
      </c>
      <c r="H98" s="23">
        <f t="shared" si="17"/>
        <v>-1627200</v>
      </c>
    </row>
    <row r="99" spans="1:8" s="91" customFormat="1" x14ac:dyDescent="0.25">
      <c r="A99" s="24">
        <v>3</v>
      </c>
      <c r="B99" s="25" t="s">
        <v>99</v>
      </c>
      <c r="C99" s="26">
        <f t="shared" ref="C99" si="18">SUM(C26,C27,C51,C75)</f>
        <v>34085298.039999992</v>
      </c>
      <c r="D99" s="26">
        <f t="shared" ref="D99:H99" si="19">SUM(D26,D27,D51,D75)</f>
        <v>33983900</v>
      </c>
      <c r="E99" s="26">
        <f t="shared" si="19"/>
        <v>27435050</v>
      </c>
      <c r="F99" s="26">
        <f t="shared" si="19"/>
        <v>35658900</v>
      </c>
      <c r="G99" s="26">
        <f t="shared" si="19"/>
        <v>37235200</v>
      </c>
      <c r="H99" s="26">
        <f t="shared" si="19"/>
        <v>37700500</v>
      </c>
    </row>
    <row r="100" spans="1:8" s="91" customFormat="1" ht="15" thickBot="1" x14ac:dyDescent="0.3">
      <c r="A100" s="27">
        <v>4</v>
      </c>
      <c r="B100" s="28" t="s">
        <v>100</v>
      </c>
      <c r="C100" s="29">
        <f t="shared" ref="C100:H100" si="20">SUM(C48,C49,C60,C85)</f>
        <v>34095058.050000004</v>
      </c>
      <c r="D100" s="29">
        <f t="shared" si="20"/>
        <v>32482700</v>
      </c>
      <c r="E100" s="29">
        <f t="shared" si="20"/>
        <v>34219550</v>
      </c>
      <c r="F100" s="29">
        <f t="shared" si="20"/>
        <v>34835400</v>
      </c>
      <c r="G100" s="29">
        <f t="shared" si="20"/>
        <v>35470000</v>
      </c>
      <c r="H100" s="29">
        <f t="shared" si="20"/>
        <v>36073300</v>
      </c>
    </row>
    <row r="101" spans="1:8" s="92" customFormat="1" ht="15" thickBot="1" x14ac:dyDescent="0.3">
      <c r="A101" s="30"/>
      <c r="B101" s="31"/>
      <c r="C101" s="32"/>
      <c r="D101" s="32"/>
      <c r="E101" s="32"/>
      <c r="F101" s="32"/>
      <c r="G101" s="32"/>
      <c r="H101" s="32"/>
    </row>
    <row r="102" spans="1:8" s="92" customFormat="1" ht="15" thickBot="1" x14ac:dyDescent="0.25">
      <c r="A102" s="33" t="s">
        <v>101</v>
      </c>
      <c r="B102" s="97"/>
      <c r="C102" s="98"/>
      <c r="D102" s="98"/>
      <c r="E102" s="98"/>
      <c r="F102" s="98"/>
      <c r="G102" s="98"/>
      <c r="H102" s="98"/>
    </row>
    <row r="103" spans="1:8" s="92" customFormat="1" x14ac:dyDescent="0.25">
      <c r="A103" s="34">
        <v>50</v>
      </c>
      <c r="B103" s="99" t="s">
        <v>102</v>
      </c>
      <c r="C103" s="147">
        <v>3718589.48</v>
      </c>
      <c r="D103" s="147">
        <v>3118500</v>
      </c>
      <c r="E103" s="147">
        <v>8108500</v>
      </c>
      <c r="F103" s="147">
        <v>9877200</v>
      </c>
      <c r="G103" s="147">
        <v>3573000</v>
      </c>
      <c r="H103" s="147">
        <v>2750000</v>
      </c>
    </row>
    <row r="104" spans="1:8" s="91" customFormat="1" x14ac:dyDescent="0.25">
      <c r="A104" s="35">
        <v>51</v>
      </c>
      <c r="B104" s="100" t="s">
        <v>103</v>
      </c>
      <c r="C104" s="141"/>
      <c r="D104" s="141"/>
      <c r="E104" s="141"/>
      <c r="F104" s="141"/>
      <c r="G104" s="141"/>
      <c r="H104" s="141"/>
    </row>
    <row r="105" spans="1:8" s="91" customFormat="1" x14ac:dyDescent="0.25">
      <c r="A105" s="35">
        <v>52</v>
      </c>
      <c r="B105" s="100" t="s">
        <v>104</v>
      </c>
      <c r="C105" s="141"/>
      <c r="D105" s="141"/>
      <c r="E105" s="141"/>
      <c r="F105" s="141"/>
      <c r="G105" s="141"/>
      <c r="H105" s="141"/>
    </row>
    <row r="106" spans="1:8" s="91" customFormat="1" x14ac:dyDescent="0.25">
      <c r="A106" s="35">
        <v>54</v>
      </c>
      <c r="B106" s="100" t="s">
        <v>105</v>
      </c>
      <c r="C106" s="141"/>
      <c r="D106" s="141"/>
      <c r="E106" s="141"/>
      <c r="F106" s="141"/>
      <c r="G106" s="141"/>
      <c r="H106" s="141"/>
    </row>
    <row r="107" spans="1:8" s="91" customFormat="1" x14ac:dyDescent="0.25">
      <c r="A107" s="35">
        <v>55</v>
      </c>
      <c r="B107" s="100" t="s">
        <v>106</v>
      </c>
      <c r="C107" s="141"/>
      <c r="D107" s="141"/>
      <c r="E107" s="141"/>
      <c r="F107" s="141"/>
      <c r="G107" s="141"/>
      <c r="H107" s="141"/>
    </row>
    <row r="108" spans="1:8" s="91" customFormat="1" x14ac:dyDescent="0.25">
      <c r="A108" s="35">
        <v>56</v>
      </c>
      <c r="B108" s="100" t="s">
        <v>107</v>
      </c>
      <c r="C108" s="141"/>
      <c r="D108" s="141">
        <v>200000</v>
      </c>
      <c r="E108" s="141">
        <v>100000</v>
      </c>
      <c r="F108" s="141"/>
      <c r="G108" s="141"/>
      <c r="H108" s="141"/>
    </row>
    <row r="109" spans="1:8" s="91" customFormat="1" x14ac:dyDescent="0.25">
      <c r="A109" s="35">
        <v>57</v>
      </c>
      <c r="B109" s="100" t="s">
        <v>108</v>
      </c>
      <c r="C109" s="141"/>
      <c r="D109" s="141"/>
      <c r="E109" s="141"/>
      <c r="F109" s="141"/>
      <c r="G109" s="141"/>
      <c r="H109" s="141"/>
    </row>
    <row r="110" spans="1:8" s="91" customFormat="1" x14ac:dyDescent="0.25">
      <c r="A110" s="35">
        <v>58</v>
      </c>
      <c r="B110" s="100" t="s">
        <v>109</v>
      </c>
      <c r="C110" s="36">
        <f>SUM(C111,C112,C113,C114,C115,C116)</f>
        <v>0</v>
      </c>
      <c r="D110" s="36">
        <f>SUM(D111,D112,D113,D114,D115,D116)</f>
        <v>0</v>
      </c>
      <c r="E110" s="36">
        <f t="shared" ref="E110:F110" si="21">SUM(E111,E112,E113,E114,E115,E116)</f>
        <v>0</v>
      </c>
      <c r="F110" s="36">
        <f t="shared" si="21"/>
        <v>0</v>
      </c>
      <c r="G110" s="36">
        <f t="shared" ref="G110:H110" si="22">SUM(G111,G112,G113,G114,G115,G116)</f>
        <v>0</v>
      </c>
      <c r="H110" s="36">
        <f t="shared" si="22"/>
        <v>0</v>
      </c>
    </row>
    <row r="111" spans="1:8" s="91" customFormat="1" x14ac:dyDescent="0.25">
      <c r="A111" s="35">
        <v>580</v>
      </c>
      <c r="B111" s="100" t="s">
        <v>110</v>
      </c>
      <c r="C111" s="141"/>
      <c r="D111" s="141"/>
      <c r="E111" s="141"/>
      <c r="F111" s="141"/>
      <c r="G111" s="141"/>
      <c r="H111" s="141"/>
    </row>
    <row r="112" spans="1:8" s="91" customFormat="1" x14ac:dyDescent="0.25">
      <c r="A112" s="35">
        <v>582</v>
      </c>
      <c r="B112" s="100" t="s">
        <v>111</v>
      </c>
      <c r="C112" s="141"/>
      <c r="D112" s="141"/>
      <c r="E112" s="141"/>
      <c r="F112" s="141"/>
      <c r="G112" s="141"/>
      <c r="H112" s="141"/>
    </row>
    <row r="113" spans="1:8" s="91" customFormat="1" x14ac:dyDescent="0.25">
      <c r="A113" s="35">
        <v>584</v>
      </c>
      <c r="B113" s="100" t="s">
        <v>112</v>
      </c>
      <c r="C113" s="141"/>
      <c r="D113" s="141"/>
      <c r="E113" s="141"/>
      <c r="F113" s="141"/>
      <c r="G113" s="141"/>
      <c r="H113" s="141"/>
    </row>
    <row r="114" spans="1:8" s="91" customFormat="1" x14ac:dyDescent="0.25">
      <c r="A114" s="35">
        <v>585</v>
      </c>
      <c r="B114" s="100" t="s">
        <v>113</v>
      </c>
      <c r="C114" s="141"/>
      <c r="D114" s="141"/>
      <c r="E114" s="141"/>
      <c r="F114" s="141"/>
      <c r="G114" s="141"/>
      <c r="H114" s="141"/>
    </row>
    <row r="115" spans="1:8" s="91" customFormat="1" x14ac:dyDescent="0.25">
      <c r="A115" s="35">
        <v>586</v>
      </c>
      <c r="B115" s="100" t="s">
        <v>114</v>
      </c>
      <c r="C115" s="141"/>
      <c r="D115" s="141"/>
      <c r="E115" s="141"/>
      <c r="F115" s="141"/>
      <c r="G115" s="141"/>
      <c r="H115" s="141"/>
    </row>
    <row r="116" spans="1:8" s="91" customFormat="1" x14ac:dyDescent="0.25">
      <c r="A116" s="37">
        <v>589</v>
      </c>
      <c r="B116" s="101" t="s">
        <v>115</v>
      </c>
      <c r="C116" s="143"/>
      <c r="D116" s="143"/>
      <c r="E116" s="143"/>
      <c r="F116" s="143"/>
      <c r="G116" s="143"/>
      <c r="H116" s="143"/>
    </row>
    <row r="117" spans="1:8" s="91" customFormat="1" x14ac:dyDescent="0.25">
      <c r="A117" s="38">
        <v>5</v>
      </c>
      <c r="B117" s="39" t="s">
        <v>116</v>
      </c>
      <c r="C117" s="40">
        <f>SUM(C103,C104,C105,C106,C107,C108,C109,C110)</f>
        <v>3718589.48</v>
      </c>
      <c r="D117" s="40">
        <f>SUM(D103,D104,D105,D106,D107,D108,D109,D110)</f>
        <v>3318500</v>
      </c>
      <c r="E117" s="40">
        <f t="shared" ref="E117:F117" si="23">SUM(E103,E104,E105,E106,E107,E108,E109,E110)</f>
        <v>8208500</v>
      </c>
      <c r="F117" s="40">
        <f t="shared" si="23"/>
        <v>9877200</v>
      </c>
      <c r="G117" s="40">
        <f t="shared" ref="G117:H117" si="24">SUM(G103,G104,G105,G106,G107,G108,G109,G110)</f>
        <v>3573000</v>
      </c>
      <c r="H117" s="40">
        <f t="shared" si="24"/>
        <v>2750000</v>
      </c>
    </row>
    <row r="118" spans="1:8" s="91" customFormat="1" x14ac:dyDescent="0.25">
      <c r="A118" s="41">
        <v>60</v>
      </c>
      <c r="B118" s="102" t="s">
        <v>117</v>
      </c>
      <c r="C118" s="148"/>
      <c r="D118" s="148"/>
      <c r="E118" s="148"/>
      <c r="F118" s="148"/>
      <c r="G118" s="148"/>
      <c r="H118" s="148"/>
    </row>
    <row r="119" spans="1:8" s="91" customFormat="1" x14ac:dyDescent="0.25">
      <c r="A119" s="35">
        <v>61</v>
      </c>
      <c r="B119" s="100" t="s">
        <v>118</v>
      </c>
      <c r="C119" s="141">
        <v>16946.52</v>
      </c>
      <c r="D119" s="141"/>
      <c r="E119" s="141"/>
      <c r="F119" s="141"/>
      <c r="G119" s="141"/>
      <c r="H119" s="141"/>
    </row>
    <row r="120" spans="1:8" s="91" customFormat="1" x14ac:dyDescent="0.25">
      <c r="A120" s="35">
        <v>62</v>
      </c>
      <c r="B120" s="100" t="s">
        <v>119</v>
      </c>
      <c r="C120" s="141"/>
      <c r="D120" s="141"/>
      <c r="E120" s="141"/>
      <c r="F120" s="141"/>
      <c r="G120" s="141"/>
      <c r="H120" s="141"/>
    </row>
    <row r="121" spans="1:8" s="91" customFormat="1" x14ac:dyDescent="0.25">
      <c r="A121" s="35">
        <v>63</v>
      </c>
      <c r="B121" s="100" t="s">
        <v>120</v>
      </c>
      <c r="C121" s="141">
        <v>1238593.51</v>
      </c>
      <c r="D121" s="141">
        <v>500000</v>
      </c>
      <c r="E121" s="141">
        <v>500000</v>
      </c>
      <c r="F121" s="141"/>
      <c r="G121" s="141"/>
      <c r="H121" s="141"/>
    </row>
    <row r="122" spans="1:8" s="91" customFormat="1" x14ac:dyDescent="0.25">
      <c r="A122" s="35">
        <v>64</v>
      </c>
      <c r="B122" s="100" t="s">
        <v>121</v>
      </c>
      <c r="C122" s="141"/>
      <c r="D122" s="141"/>
      <c r="E122" s="141"/>
      <c r="F122" s="141"/>
      <c r="G122" s="141"/>
      <c r="H122" s="141"/>
    </row>
    <row r="123" spans="1:8" s="91" customFormat="1" x14ac:dyDescent="0.25">
      <c r="A123" s="35">
        <v>65</v>
      </c>
      <c r="B123" s="100" t="s">
        <v>122</v>
      </c>
      <c r="C123" s="141"/>
      <c r="D123" s="141"/>
      <c r="E123" s="141"/>
      <c r="F123" s="141"/>
      <c r="G123" s="141"/>
      <c r="H123" s="141"/>
    </row>
    <row r="124" spans="1:8" s="91" customFormat="1" x14ac:dyDescent="0.25">
      <c r="A124" s="35">
        <v>66</v>
      </c>
      <c r="B124" s="100" t="s">
        <v>123</v>
      </c>
      <c r="C124" s="141"/>
      <c r="D124" s="141"/>
      <c r="E124" s="141"/>
      <c r="F124" s="141"/>
      <c r="G124" s="141"/>
      <c r="H124" s="141"/>
    </row>
    <row r="125" spans="1:8" s="91" customFormat="1" x14ac:dyDescent="0.25">
      <c r="A125" s="35">
        <v>67</v>
      </c>
      <c r="B125" s="100" t="s">
        <v>108</v>
      </c>
      <c r="C125" s="141"/>
      <c r="D125" s="141"/>
      <c r="E125" s="141"/>
      <c r="F125" s="141"/>
      <c r="G125" s="141"/>
      <c r="H125" s="141"/>
    </row>
    <row r="126" spans="1:8" s="91" customFormat="1" x14ac:dyDescent="0.25">
      <c r="A126" s="35">
        <v>68</v>
      </c>
      <c r="B126" s="100" t="s">
        <v>124</v>
      </c>
      <c r="C126" s="36">
        <f>SUM(C127,C128)</f>
        <v>0</v>
      </c>
      <c r="D126" s="36">
        <f>SUM(D127,D128)</f>
        <v>0</v>
      </c>
      <c r="E126" s="36">
        <f t="shared" ref="E126:F126" si="25">SUM(E127,E128)</f>
        <v>0</v>
      </c>
      <c r="F126" s="36">
        <f t="shared" si="25"/>
        <v>0</v>
      </c>
      <c r="G126" s="36">
        <f t="shared" ref="G126:H126" si="26">SUM(G127,G128)</f>
        <v>0</v>
      </c>
      <c r="H126" s="36">
        <f t="shared" si="26"/>
        <v>0</v>
      </c>
    </row>
    <row r="127" spans="1:8" s="91" customFormat="1" ht="25.5" x14ac:dyDescent="0.25">
      <c r="A127" s="35" t="s">
        <v>125</v>
      </c>
      <c r="B127" s="100" t="s">
        <v>126</v>
      </c>
      <c r="C127" s="141"/>
      <c r="D127" s="141"/>
      <c r="E127" s="141"/>
      <c r="F127" s="141"/>
      <c r="G127" s="141"/>
      <c r="H127" s="141"/>
    </row>
    <row r="128" spans="1:8" s="91" customFormat="1" ht="26.25" thickBot="1" x14ac:dyDescent="0.3">
      <c r="A128" s="42" t="s">
        <v>127</v>
      </c>
      <c r="B128" s="103" t="s">
        <v>128</v>
      </c>
      <c r="C128" s="149"/>
      <c r="D128" s="149"/>
      <c r="E128" s="149"/>
      <c r="F128" s="149"/>
      <c r="G128" s="149"/>
      <c r="H128" s="149"/>
    </row>
    <row r="129" spans="1:8" s="91" customFormat="1" x14ac:dyDescent="0.25">
      <c r="A129" s="43">
        <v>6</v>
      </c>
      <c r="B129" s="104" t="s">
        <v>129</v>
      </c>
      <c r="C129" s="44">
        <f>SUM(C118,C119,C120,C121,C122,C123,C124,C125,C126)</f>
        <v>1255540.03</v>
      </c>
      <c r="D129" s="44">
        <f>SUM(D118,D119,D120,D121,D122,D123,D124,D125,D126)</f>
        <v>500000</v>
      </c>
      <c r="E129" s="44">
        <f t="shared" ref="E129:F129" si="27">SUM(E118,E119,E120,E121,E122,E123,E124,E125,E126)</f>
        <v>500000</v>
      </c>
      <c r="F129" s="44">
        <f t="shared" si="27"/>
        <v>0</v>
      </c>
      <c r="G129" s="44">
        <f t="shared" ref="G129:H129" si="28">SUM(G118,G119,G120,G121,G122,G123,G124,G125,G126)</f>
        <v>0</v>
      </c>
      <c r="H129" s="44">
        <f t="shared" si="28"/>
        <v>0</v>
      </c>
    </row>
    <row r="130" spans="1:8" s="91" customFormat="1" x14ac:dyDescent="0.25">
      <c r="A130" s="45" t="s">
        <v>130</v>
      </c>
      <c r="B130" s="105" t="s">
        <v>131</v>
      </c>
      <c r="C130" s="46">
        <f>C117-C129</f>
        <v>2463049.4500000002</v>
      </c>
      <c r="D130" s="46">
        <f>D117-D129</f>
        <v>2818500</v>
      </c>
      <c r="E130" s="46">
        <f t="shared" ref="E130:F130" si="29">E117-E129</f>
        <v>7708500</v>
      </c>
      <c r="F130" s="46">
        <f t="shared" si="29"/>
        <v>9877200</v>
      </c>
      <c r="G130" s="46">
        <f t="shared" ref="G130:H130" si="30">G117-G129</f>
        <v>3573000</v>
      </c>
      <c r="H130" s="46">
        <f t="shared" si="30"/>
        <v>2750000</v>
      </c>
    </row>
    <row r="131" spans="1:8" s="91" customFormat="1" ht="15" thickBot="1" x14ac:dyDescent="0.3">
      <c r="A131" s="47" t="s">
        <v>132</v>
      </c>
      <c r="B131" s="106" t="s">
        <v>133</v>
      </c>
      <c r="C131" s="48">
        <f>C130-C106-C107+C122+C123</f>
        <v>2463049.4500000002</v>
      </c>
      <c r="D131" s="48">
        <f>D130-D106-D107+D122+D123</f>
        <v>2818500</v>
      </c>
      <c r="E131" s="48">
        <f t="shared" ref="E131:F131" si="31">E130-E106-E107+E122+E123</f>
        <v>7708500</v>
      </c>
      <c r="F131" s="48">
        <f t="shared" si="31"/>
        <v>9877200</v>
      </c>
      <c r="G131" s="48">
        <f t="shared" ref="G131:H131" si="32">G130-G106-G107+G122+G123</f>
        <v>3573000</v>
      </c>
      <c r="H131" s="48">
        <f t="shared" si="32"/>
        <v>2750000</v>
      </c>
    </row>
    <row r="132" spans="1:8" s="92" customFormat="1" ht="15" thickBot="1" x14ac:dyDescent="0.3">
      <c r="A132" s="49"/>
      <c r="B132" s="107"/>
      <c r="C132" s="108"/>
      <c r="D132" s="108"/>
      <c r="E132" s="108"/>
      <c r="F132" s="108"/>
      <c r="G132" s="108"/>
      <c r="H132" s="108"/>
    </row>
    <row r="133" spans="1:8" s="92" customFormat="1" ht="15" thickBot="1" x14ac:dyDescent="0.25">
      <c r="A133" s="50" t="s">
        <v>134</v>
      </c>
      <c r="B133" s="109"/>
      <c r="C133" s="110"/>
      <c r="D133" s="279"/>
      <c r="E133" s="279"/>
      <c r="F133" s="279"/>
      <c r="G133" s="279"/>
      <c r="H133" s="279"/>
    </row>
    <row r="134" spans="1:8" s="91" customFormat="1" x14ac:dyDescent="0.25">
      <c r="A134" s="51">
        <v>10</v>
      </c>
      <c r="B134" s="52" t="s">
        <v>135</v>
      </c>
      <c r="C134" s="219">
        <f>SUM(C135,C140)</f>
        <v>34282979.43</v>
      </c>
      <c r="D134" s="230">
        <f>SUM(D135,D140)</f>
        <v>0</v>
      </c>
      <c r="E134" s="230">
        <f t="shared" ref="E134:H134" si="33">SUM(E135,E140)</f>
        <v>0</v>
      </c>
      <c r="F134" s="230">
        <f t="shared" si="33"/>
        <v>0</v>
      </c>
      <c r="G134" s="230">
        <f t="shared" si="33"/>
        <v>0</v>
      </c>
      <c r="H134" s="230">
        <f t="shared" si="33"/>
        <v>0</v>
      </c>
    </row>
    <row r="135" spans="1:8" s="91" customFormat="1" x14ac:dyDescent="0.25">
      <c r="A135" s="53" t="s">
        <v>136</v>
      </c>
      <c r="B135" s="54" t="s">
        <v>137</v>
      </c>
      <c r="C135" s="220">
        <f>SUM(C136,C137,C138,C139)</f>
        <v>20357979.43</v>
      </c>
      <c r="D135" s="230">
        <f>SUM(D136,D137,D138,D139)</f>
        <v>0</v>
      </c>
      <c r="E135" s="230">
        <f t="shared" ref="E135:H135" si="34">SUM(E136,E137,E138,E139)</f>
        <v>0</v>
      </c>
      <c r="F135" s="230">
        <f t="shared" si="34"/>
        <v>0</v>
      </c>
      <c r="G135" s="230">
        <f t="shared" si="34"/>
        <v>0</v>
      </c>
      <c r="H135" s="230">
        <f t="shared" si="34"/>
        <v>0</v>
      </c>
    </row>
    <row r="136" spans="1:8" s="91" customFormat="1" x14ac:dyDescent="0.25">
      <c r="A136" s="55" t="s">
        <v>138</v>
      </c>
      <c r="B136" s="111" t="s">
        <v>139</v>
      </c>
      <c r="C136" s="221">
        <f>12042093.03+7395449.85</f>
        <v>19437542.879999999</v>
      </c>
      <c r="D136" s="231"/>
      <c r="E136" s="231"/>
      <c r="F136" s="231"/>
      <c r="G136" s="231"/>
      <c r="H136" s="231"/>
    </row>
    <row r="137" spans="1:8" s="91" customFormat="1" x14ac:dyDescent="0.25">
      <c r="A137" s="56">
        <v>102</v>
      </c>
      <c r="B137" s="112" t="s">
        <v>140</v>
      </c>
      <c r="C137" s="222"/>
      <c r="D137" s="231"/>
      <c r="E137" s="231"/>
      <c r="F137" s="231"/>
      <c r="G137" s="231"/>
      <c r="H137" s="231"/>
    </row>
    <row r="138" spans="1:8" s="91" customFormat="1" x14ac:dyDescent="0.25">
      <c r="A138" s="56">
        <v>104</v>
      </c>
      <c r="B138" s="112" t="s">
        <v>141</v>
      </c>
      <c r="C138" s="222">
        <v>920436.55</v>
      </c>
      <c r="D138" s="231"/>
      <c r="E138" s="231"/>
      <c r="F138" s="231"/>
      <c r="G138" s="231"/>
      <c r="H138" s="231"/>
    </row>
    <row r="139" spans="1:8" s="91" customFormat="1" x14ac:dyDescent="0.25">
      <c r="A139" s="57">
        <v>106</v>
      </c>
      <c r="B139" s="113" t="s">
        <v>142</v>
      </c>
      <c r="C139" s="223"/>
      <c r="D139" s="231"/>
      <c r="E139" s="231"/>
      <c r="F139" s="231"/>
      <c r="G139" s="231"/>
      <c r="H139" s="231"/>
    </row>
    <row r="140" spans="1:8" s="91" customFormat="1" x14ac:dyDescent="0.25">
      <c r="A140" s="53" t="s">
        <v>143</v>
      </c>
      <c r="B140" s="54" t="s">
        <v>144</v>
      </c>
      <c r="C140" s="220">
        <f>SUM(C141,C142,C143)</f>
        <v>13925000</v>
      </c>
      <c r="D140" s="230">
        <f>SUM(D141,D142,D143)</f>
        <v>0</v>
      </c>
      <c r="E140" s="230">
        <f t="shared" ref="E140:H140" si="35">SUM(E141,E142,E143)</f>
        <v>0</v>
      </c>
      <c r="F140" s="230">
        <f t="shared" si="35"/>
        <v>0</v>
      </c>
      <c r="G140" s="230">
        <f t="shared" si="35"/>
        <v>0</v>
      </c>
      <c r="H140" s="230">
        <f t="shared" si="35"/>
        <v>0</v>
      </c>
    </row>
    <row r="141" spans="1:8" s="91" customFormat="1" x14ac:dyDescent="0.25">
      <c r="A141" s="55">
        <v>107</v>
      </c>
      <c r="B141" s="111" t="s">
        <v>145</v>
      </c>
      <c r="C141" s="221">
        <v>0</v>
      </c>
      <c r="D141" s="231">
        <v>0</v>
      </c>
      <c r="E141" s="231"/>
      <c r="F141" s="231"/>
      <c r="G141" s="231"/>
      <c r="H141" s="231"/>
    </row>
    <row r="142" spans="1:8" s="91" customFormat="1" x14ac:dyDescent="0.25">
      <c r="A142" s="56">
        <v>108</v>
      </c>
      <c r="B142" s="112" t="s">
        <v>146</v>
      </c>
      <c r="C142" s="222">
        <v>13925000</v>
      </c>
      <c r="D142" s="231"/>
      <c r="E142" s="231"/>
      <c r="F142" s="231"/>
      <c r="G142" s="231"/>
      <c r="H142" s="231"/>
    </row>
    <row r="143" spans="1:8" s="91" customFormat="1" x14ac:dyDescent="0.25">
      <c r="A143" s="57">
        <v>109</v>
      </c>
      <c r="B143" s="113" t="s">
        <v>147</v>
      </c>
      <c r="C143" s="223"/>
      <c r="D143" s="231"/>
      <c r="E143" s="231"/>
      <c r="F143" s="231"/>
      <c r="G143" s="231"/>
      <c r="H143" s="231"/>
    </row>
    <row r="144" spans="1:8" s="91" customFormat="1" x14ac:dyDescent="0.25">
      <c r="A144" s="53">
        <v>14</v>
      </c>
      <c r="B144" s="54" t="s">
        <v>148</v>
      </c>
      <c r="C144" s="220">
        <f>SUM(C145,C146,C147,C148,C149,C150,C151,C152,C153)</f>
        <v>20873889.510000002</v>
      </c>
      <c r="D144" s="230">
        <f>SUM(D145,D146,D147,D148,D149,D150,D151,D152,D153)</f>
        <v>0</v>
      </c>
      <c r="E144" s="230">
        <f t="shared" ref="E144:H144" si="36">SUM(E145,E146,E147,E148,E149,E150,E151,E152,E153)</f>
        <v>0</v>
      </c>
      <c r="F144" s="230">
        <f t="shared" si="36"/>
        <v>0</v>
      </c>
      <c r="G144" s="230">
        <f t="shared" si="36"/>
        <v>0</v>
      </c>
      <c r="H144" s="230">
        <f t="shared" si="36"/>
        <v>0</v>
      </c>
    </row>
    <row r="145" spans="1:8" s="91" customFormat="1" x14ac:dyDescent="0.25">
      <c r="A145" s="55" t="s">
        <v>149</v>
      </c>
      <c r="B145" s="111" t="s">
        <v>150</v>
      </c>
      <c r="C145" s="221">
        <f>20586718.51+70201</f>
        <v>20656919.510000002</v>
      </c>
      <c r="D145" s="231"/>
      <c r="E145" s="231"/>
      <c r="F145" s="231"/>
      <c r="G145" s="231"/>
      <c r="H145" s="231"/>
    </row>
    <row r="146" spans="1:8" s="91" customFormat="1" x14ac:dyDescent="0.25">
      <c r="A146" s="56">
        <v>144</v>
      </c>
      <c r="B146" s="112" t="s">
        <v>105</v>
      </c>
      <c r="C146" s="222">
        <v>200000</v>
      </c>
      <c r="D146" s="231"/>
      <c r="E146" s="231"/>
      <c r="F146" s="231"/>
      <c r="G146" s="231"/>
      <c r="H146" s="231"/>
    </row>
    <row r="147" spans="1:8" s="91" customFormat="1" x14ac:dyDescent="0.25">
      <c r="A147" s="56">
        <v>145</v>
      </c>
      <c r="B147" s="112" t="s">
        <v>151</v>
      </c>
      <c r="C147" s="222">
        <v>16970</v>
      </c>
      <c r="D147" s="231"/>
      <c r="E147" s="231"/>
      <c r="F147" s="231"/>
      <c r="G147" s="231"/>
      <c r="H147" s="231"/>
    </row>
    <row r="148" spans="1:8" s="91" customFormat="1" x14ac:dyDescent="0.25">
      <c r="A148" s="56">
        <v>146</v>
      </c>
      <c r="B148" s="112" t="s">
        <v>152</v>
      </c>
      <c r="C148" s="222"/>
      <c r="D148" s="231"/>
      <c r="E148" s="231"/>
      <c r="F148" s="231"/>
      <c r="G148" s="231"/>
      <c r="H148" s="231"/>
    </row>
    <row r="149" spans="1:8" s="91" customFormat="1" ht="25.5" x14ac:dyDescent="0.25">
      <c r="A149" s="56" t="s">
        <v>153</v>
      </c>
      <c r="B149" s="112" t="s">
        <v>154</v>
      </c>
      <c r="C149" s="222"/>
      <c r="D149" s="231"/>
      <c r="E149" s="231"/>
      <c r="F149" s="231"/>
      <c r="G149" s="231"/>
      <c r="H149" s="231"/>
    </row>
    <row r="150" spans="1:8" s="91" customFormat="1" x14ac:dyDescent="0.25">
      <c r="A150" s="56">
        <v>1484</v>
      </c>
      <c r="B150" s="112" t="s">
        <v>155</v>
      </c>
      <c r="C150" s="222"/>
      <c r="D150" s="231"/>
      <c r="E150" s="231"/>
      <c r="F150" s="231"/>
      <c r="G150" s="231"/>
      <c r="H150" s="231"/>
    </row>
    <row r="151" spans="1:8" s="91" customFormat="1" x14ac:dyDescent="0.25">
      <c r="A151" s="56">
        <v>1485</v>
      </c>
      <c r="B151" s="112" t="s">
        <v>156</v>
      </c>
      <c r="C151" s="222"/>
      <c r="D151" s="231"/>
      <c r="E151" s="231"/>
      <c r="F151" s="231"/>
      <c r="G151" s="231"/>
      <c r="H151" s="231"/>
    </row>
    <row r="152" spans="1:8" s="91" customFormat="1" x14ac:dyDescent="0.25">
      <c r="A152" s="56">
        <v>1486</v>
      </c>
      <c r="B152" s="112" t="s">
        <v>157</v>
      </c>
      <c r="C152" s="222"/>
      <c r="D152" s="231"/>
      <c r="E152" s="231"/>
      <c r="F152" s="231"/>
      <c r="G152" s="231"/>
      <c r="H152" s="231"/>
    </row>
    <row r="153" spans="1:8" s="91" customFormat="1" ht="15" thickBot="1" x14ac:dyDescent="0.3">
      <c r="A153" s="58">
        <v>1489</v>
      </c>
      <c r="B153" s="114" t="s">
        <v>158</v>
      </c>
      <c r="C153" s="224"/>
      <c r="D153" s="231"/>
      <c r="E153" s="231"/>
      <c r="F153" s="231"/>
      <c r="G153" s="231"/>
      <c r="H153" s="231"/>
    </row>
    <row r="154" spans="1:8" s="91" customFormat="1" ht="15" thickBot="1" x14ac:dyDescent="0.3">
      <c r="A154" s="59">
        <v>1</v>
      </c>
      <c r="B154" s="60" t="s">
        <v>159</v>
      </c>
      <c r="C154" s="225">
        <f>SUM(C134,C144)</f>
        <v>55156868.939999998</v>
      </c>
      <c r="D154" s="230">
        <f>SUM(D134,D144)</f>
        <v>0</v>
      </c>
      <c r="E154" s="230">
        <f t="shared" ref="E154:H154" si="37">SUM(E134,E144)</f>
        <v>0</v>
      </c>
      <c r="F154" s="230">
        <f t="shared" si="37"/>
        <v>0</v>
      </c>
      <c r="G154" s="230">
        <f t="shared" si="37"/>
        <v>0</v>
      </c>
      <c r="H154" s="230">
        <f t="shared" si="37"/>
        <v>0</v>
      </c>
    </row>
    <row r="155" spans="1:8" s="91" customFormat="1" ht="5.0999999999999996" customHeight="1" x14ac:dyDescent="0.25">
      <c r="A155" s="61"/>
      <c r="B155" s="115"/>
      <c r="C155" s="116"/>
      <c r="D155" s="231"/>
      <c r="E155" s="231"/>
      <c r="F155" s="231"/>
      <c r="G155" s="231"/>
      <c r="H155" s="231"/>
    </row>
    <row r="156" spans="1:8" s="91" customFormat="1" x14ac:dyDescent="0.25">
      <c r="A156" s="53">
        <v>20</v>
      </c>
      <c r="B156" s="54" t="s">
        <v>160</v>
      </c>
      <c r="C156" s="220">
        <f>SUM(C157,C163)</f>
        <v>23606154.690000001</v>
      </c>
      <c r="D156" s="230">
        <f>SUM(D157,D163)</f>
        <v>0</v>
      </c>
      <c r="E156" s="230">
        <f t="shared" ref="E156:H156" si="38">SUM(E157,E163)</f>
        <v>0</v>
      </c>
      <c r="F156" s="230">
        <f t="shared" si="38"/>
        <v>0</v>
      </c>
      <c r="G156" s="230">
        <f t="shared" si="38"/>
        <v>0</v>
      </c>
      <c r="H156" s="230">
        <f t="shared" si="38"/>
        <v>0</v>
      </c>
    </row>
    <row r="157" spans="1:8" s="91" customFormat="1" x14ac:dyDescent="0.25">
      <c r="A157" s="62" t="s">
        <v>161</v>
      </c>
      <c r="B157" s="63" t="s">
        <v>162</v>
      </c>
      <c r="C157" s="226">
        <f>SUM(C158,C159,C161,C162)</f>
        <v>19154941.140000001</v>
      </c>
      <c r="D157" s="230">
        <f>SUM(D158,D159,D161,D162)</f>
        <v>0</v>
      </c>
      <c r="E157" s="230">
        <f t="shared" ref="E157:H157" si="39">SUM(E158,E159,E161,E162)</f>
        <v>0</v>
      </c>
      <c r="F157" s="230">
        <f t="shared" si="39"/>
        <v>0</v>
      </c>
      <c r="G157" s="230">
        <f t="shared" si="39"/>
        <v>0</v>
      </c>
      <c r="H157" s="230">
        <f t="shared" si="39"/>
        <v>0</v>
      </c>
    </row>
    <row r="158" spans="1:8" s="91" customFormat="1" x14ac:dyDescent="0.25">
      <c r="A158" s="55">
        <v>200</v>
      </c>
      <c r="B158" s="111" t="s">
        <v>163</v>
      </c>
      <c r="C158" s="221">
        <v>6885181.9400000004</v>
      </c>
      <c r="D158" s="231"/>
      <c r="E158" s="231"/>
      <c r="F158" s="231"/>
      <c r="G158" s="231"/>
      <c r="H158" s="231"/>
    </row>
    <row r="159" spans="1:8" s="91" customFormat="1" x14ac:dyDescent="0.25">
      <c r="A159" s="56">
        <v>201</v>
      </c>
      <c r="B159" s="112" t="s">
        <v>164</v>
      </c>
      <c r="C159" s="222">
        <v>12000000</v>
      </c>
      <c r="D159" s="231"/>
      <c r="E159" s="231"/>
      <c r="F159" s="231"/>
      <c r="G159" s="231"/>
      <c r="H159" s="231"/>
    </row>
    <row r="160" spans="1:8" s="91" customFormat="1" x14ac:dyDescent="0.25">
      <c r="A160" s="56" t="s">
        <v>165</v>
      </c>
      <c r="B160" s="112" t="s">
        <v>166</v>
      </c>
      <c r="C160" s="222"/>
      <c r="D160" s="231"/>
      <c r="E160" s="231"/>
      <c r="F160" s="231"/>
      <c r="G160" s="231"/>
      <c r="H160" s="231"/>
    </row>
    <row r="161" spans="1:9" s="91" customFormat="1" x14ac:dyDescent="0.25">
      <c r="A161" s="56">
        <v>204</v>
      </c>
      <c r="B161" s="112" t="s">
        <v>167</v>
      </c>
      <c r="C161" s="222">
        <v>193424.9</v>
      </c>
      <c r="D161" s="231"/>
      <c r="E161" s="231"/>
      <c r="F161" s="231"/>
      <c r="G161" s="231"/>
      <c r="H161" s="231"/>
    </row>
    <row r="162" spans="1:9" s="91" customFormat="1" x14ac:dyDescent="0.25">
      <c r="A162" s="57">
        <v>205</v>
      </c>
      <c r="B162" s="113" t="s">
        <v>168</v>
      </c>
      <c r="C162" s="223">
        <v>76334.3</v>
      </c>
      <c r="D162" s="231"/>
      <c r="E162" s="231"/>
      <c r="F162" s="231"/>
      <c r="G162" s="231"/>
      <c r="H162" s="231"/>
    </row>
    <row r="163" spans="1:9" s="91" customFormat="1" x14ac:dyDescent="0.25">
      <c r="A163" s="53" t="s">
        <v>169</v>
      </c>
      <c r="B163" s="54" t="s">
        <v>170</v>
      </c>
      <c r="C163" s="220">
        <f>SUM(C164,C167,C168)</f>
        <v>4451213.55</v>
      </c>
      <c r="D163" s="230">
        <f>SUM(D164,D167,D168)</f>
        <v>0</v>
      </c>
      <c r="E163" s="230">
        <f t="shared" ref="E163:H163" si="40">SUM(E164,E167,E168)</f>
        <v>0</v>
      </c>
      <c r="F163" s="230">
        <f t="shared" si="40"/>
        <v>0</v>
      </c>
      <c r="G163" s="230">
        <f t="shared" si="40"/>
        <v>0</v>
      </c>
      <c r="H163" s="230">
        <f t="shared" si="40"/>
        <v>0</v>
      </c>
    </row>
    <row r="164" spans="1:9" s="91" customFormat="1" x14ac:dyDescent="0.25">
      <c r="A164" s="55">
        <v>206</v>
      </c>
      <c r="B164" s="111" t="s">
        <v>171</v>
      </c>
      <c r="C164" s="221">
        <v>3826129.6</v>
      </c>
      <c r="D164" s="231"/>
      <c r="E164" s="231"/>
      <c r="F164" s="231"/>
      <c r="G164" s="231"/>
      <c r="H164" s="231"/>
    </row>
    <row r="165" spans="1:9" s="91" customFormat="1" x14ac:dyDescent="0.25">
      <c r="A165" s="64" t="s">
        <v>172</v>
      </c>
      <c r="B165" s="117" t="s">
        <v>173</v>
      </c>
      <c r="C165" s="227"/>
      <c r="D165" s="231"/>
      <c r="E165" s="231"/>
      <c r="F165" s="231"/>
      <c r="G165" s="231"/>
      <c r="H165" s="231"/>
    </row>
    <row r="166" spans="1:9" s="91" customFormat="1" x14ac:dyDescent="0.25">
      <c r="A166" s="56" t="s">
        <v>174</v>
      </c>
      <c r="B166" s="112" t="s">
        <v>175</v>
      </c>
      <c r="C166" s="222">
        <v>3826130.6</v>
      </c>
      <c r="D166" s="231"/>
      <c r="E166" s="231"/>
      <c r="F166" s="231"/>
      <c r="G166" s="231"/>
      <c r="H166" s="231"/>
    </row>
    <row r="167" spans="1:9" s="91" customFormat="1" x14ac:dyDescent="0.25">
      <c r="A167" s="56">
        <v>208</v>
      </c>
      <c r="B167" s="112" t="s">
        <v>176</v>
      </c>
      <c r="C167" s="222">
        <v>69867.3</v>
      </c>
      <c r="D167" s="231"/>
      <c r="E167" s="231"/>
      <c r="F167" s="231"/>
      <c r="G167" s="231"/>
      <c r="H167" s="231"/>
    </row>
    <row r="168" spans="1:9" s="91" customFormat="1" x14ac:dyDescent="0.25">
      <c r="A168" s="57">
        <v>209</v>
      </c>
      <c r="B168" s="113" t="s">
        <v>177</v>
      </c>
      <c r="C168" s="223">
        <v>555216.65</v>
      </c>
      <c r="D168" s="231"/>
      <c r="E168" s="231"/>
      <c r="F168" s="231"/>
      <c r="G168" s="231"/>
      <c r="H168" s="231"/>
    </row>
    <row r="169" spans="1:9" s="91" customFormat="1" x14ac:dyDescent="0.25">
      <c r="A169" s="53">
        <v>29</v>
      </c>
      <c r="B169" s="54" t="s">
        <v>178</v>
      </c>
      <c r="C169" s="228">
        <v>31550714.25</v>
      </c>
      <c r="D169" s="230"/>
      <c r="E169" s="230"/>
      <c r="F169" s="230"/>
      <c r="G169" s="230"/>
      <c r="H169" s="230"/>
    </row>
    <row r="170" spans="1:9" s="91" customFormat="1" ht="15" thickBot="1" x14ac:dyDescent="0.3">
      <c r="A170" s="65" t="s">
        <v>179</v>
      </c>
      <c r="B170" s="118" t="s">
        <v>180</v>
      </c>
      <c r="C170" s="229">
        <v>30147916.030000001</v>
      </c>
      <c r="D170" s="231"/>
      <c r="E170" s="231"/>
      <c r="F170" s="231"/>
      <c r="G170" s="231"/>
      <c r="H170" s="231"/>
    </row>
    <row r="171" spans="1:9" s="91" customFormat="1" ht="15" thickBot="1" x14ac:dyDescent="0.3">
      <c r="A171" s="59">
        <v>2</v>
      </c>
      <c r="B171" s="60" t="s">
        <v>181</v>
      </c>
      <c r="C171" s="225">
        <f>SUM(C156,C169)</f>
        <v>55156868.939999998</v>
      </c>
      <c r="D171" s="280">
        <f>SUM(D156,D169)</f>
        <v>0</v>
      </c>
      <c r="E171" s="281">
        <f t="shared" ref="E171:H171" si="41">SUM(E156,E169)</f>
        <v>0</v>
      </c>
      <c r="F171" s="281">
        <f t="shared" si="41"/>
        <v>0</v>
      </c>
      <c r="G171" s="281">
        <f t="shared" si="41"/>
        <v>0</v>
      </c>
      <c r="H171" s="281">
        <f t="shared" si="41"/>
        <v>0</v>
      </c>
    </row>
    <row r="172" spans="1:9" s="91" customFormat="1" ht="15" thickBot="1" x14ac:dyDescent="0.3">
      <c r="A172" s="61"/>
      <c r="B172" s="216"/>
      <c r="C172" s="217"/>
      <c r="D172" s="217"/>
      <c r="E172" s="217"/>
      <c r="F172" s="217"/>
      <c r="G172" s="217"/>
      <c r="H172" s="217"/>
    </row>
    <row r="173" spans="1:9" s="91" customFormat="1" ht="15" thickBot="1" x14ac:dyDescent="0.25">
      <c r="A173" s="66" t="s">
        <v>182</v>
      </c>
      <c r="B173" s="119"/>
      <c r="C173" s="120"/>
      <c r="D173" s="120"/>
      <c r="E173" s="120"/>
      <c r="F173" s="120"/>
      <c r="G173" s="120"/>
      <c r="H173" s="120"/>
      <c r="I173" s="150"/>
    </row>
    <row r="174" spans="1:9" s="91" customFormat="1" x14ac:dyDescent="0.25">
      <c r="A174" s="67" t="s">
        <v>183</v>
      </c>
      <c r="B174" s="121" t="s">
        <v>184</v>
      </c>
      <c r="C174" s="68">
        <f>C98+SUM(C11,C12,C13,C15,C16)-SUM(C43,C44)+SUM(C20,C21,C22)-C46+SUM(C78,C83)-C94+C84-C95-C72</f>
        <v>826122.01000000327</v>
      </c>
      <c r="D174" s="68">
        <f>D98+SUM(D11,D12,D13,D15,D16)-SUM(D43,D44)+SUM(D20,D21,D22)-D46+SUM(D78,D83)-D94+D84-D95-D72</f>
        <v>-988100</v>
      </c>
      <c r="E174" s="68">
        <f t="shared" ref="E174:H174" si="42">E98+SUM(E11,E12,E13,E15,E16)-SUM(E43,E44)+SUM(E20,E21,E22)-E46+SUM(E78,E83)-E94+E84-E95-E72</f>
        <v>7547500</v>
      </c>
      <c r="F174" s="68">
        <f t="shared" si="42"/>
        <v>-16800</v>
      </c>
      <c r="G174" s="68">
        <f t="shared" si="42"/>
        <v>-302200</v>
      </c>
      <c r="H174" s="68">
        <f t="shared" si="42"/>
        <v>-200600</v>
      </c>
    </row>
    <row r="175" spans="1:9" s="91" customFormat="1" x14ac:dyDescent="0.25">
      <c r="A175" s="69" t="s">
        <v>185</v>
      </c>
      <c r="B175" s="122" t="s">
        <v>186</v>
      </c>
      <c r="C175" s="70">
        <f t="shared" ref="C175:H175" si="43">IF(C201=0,0,C174/C201)</f>
        <v>2.4643256565559025E-2</v>
      </c>
      <c r="D175" s="70">
        <f t="shared" si="43"/>
        <v>-3.0990271043338079E-2</v>
      </c>
      <c r="E175" s="70">
        <f t="shared" si="43"/>
        <v>0.22501639735257289</v>
      </c>
      <c r="F175" s="70">
        <f t="shared" si="43"/>
        <v>-4.9203085736376892E-4</v>
      </c>
      <c r="G175" s="70">
        <f t="shared" si="43"/>
        <v>-8.7224321211788851E-3</v>
      </c>
      <c r="H175" s="70">
        <f t="shared" si="43"/>
        <v>-5.6910384584832217E-3</v>
      </c>
    </row>
    <row r="176" spans="1:9" s="91" customFormat="1" x14ac:dyDescent="0.25">
      <c r="A176" s="69" t="s">
        <v>187</v>
      </c>
      <c r="B176" s="122" t="s">
        <v>188</v>
      </c>
      <c r="C176" s="70">
        <f>IF(C130=0,0,C174/C130)</f>
        <v>0.3354061811467095</v>
      </c>
      <c r="D176" s="70">
        <f>IF(D130=0,0,D174/D130)</f>
        <v>-0.35057654780911834</v>
      </c>
      <c r="E176" s="70">
        <f>IF(E130=0,0,E174/E130)</f>
        <v>0.97911396510345727</v>
      </c>
      <c r="F176" s="70">
        <f t="shared" ref="F176:H176" si="44">IF(F130=0,0,F174/F130)</f>
        <v>-1.700886891021747E-3</v>
      </c>
      <c r="G176" s="70">
        <f t="shared" si="44"/>
        <v>-8.4578785334452844E-2</v>
      </c>
      <c r="H176" s="70">
        <f t="shared" si="44"/>
        <v>-7.2945454545454549E-2</v>
      </c>
    </row>
    <row r="177" spans="1:9" s="91" customFormat="1" x14ac:dyDescent="0.25">
      <c r="A177" s="71" t="s">
        <v>187</v>
      </c>
      <c r="B177" s="123" t="s">
        <v>189</v>
      </c>
      <c r="C177" s="72">
        <f>IF(0=C131,0,C174/C131)</f>
        <v>0.3354061811467095</v>
      </c>
      <c r="D177" s="72">
        <f>IF(0=D131,0,D174/D131)</f>
        <v>-0.35057654780911834</v>
      </c>
      <c r="E177" s="72">
        <f>IF(0=E131,0,E174/E131)</f>
        <v>0.97911396510345727</v>
      </c>
      <c r="F177" s="72">
        <f t="shared" ref="F177:H177" si="45">IF(0=F131,0,F174/F131)</f>
        <v>-1.700886891021747E-3</v>
      </c>
      <c r="G177" s="72">
        <f t="shared" si="45"/>
        <v>-8.4578785334452844E-2</v>
      </c>
      <c r="H177" s="72">
        <f t="shared" si="45"/>
        <v>-7.2945454545454549E-2</v>
      </c>
    </row>
    <row r="178" spans="1:9" s="91" customFormat="1" ht="22.5" x14ac:dyDescent="0.25">
      <c r="A178" s="73" t="s">
        <v>190</v>
      </c>
      <c r="B178" s="124" t="s">
        <v>191</v>
      </c>
      <c r="C178" s="68">
        <f>C174-C130</f>
        <v>-1636927.4399999969</v>
      </c>
      <c r="D178" s="68">
        <f>D174-D130</f>
        <v>-3806600</v>
      </c>
      <c r="E178" s="68">
        <f t="shared" ref="E178:H178" si="46">E174-E130</f>
        <v>-161000</v>
      </c>
      <c r="F178" s="68">
        <f t="shared" si="46"/>
        <v>-9894000</v>
      </c>
      <c r="G178" s="68">
        <f t="shared" si="46"/>
        <v>-3875200</v>
      </c>
      <c r="H178" s="68">
        <f t="shared" si="46"/>
        <v>-2950600</v>
      </c>
    </row>
    <row r="179" spans="1:9" s="91" customFormat="1" ht="22.5" x14ac:dyDescent="0.25">
      <c r="A179" s="71" t="s">
        <v>192</v>
      </c>
      <c r="B179" s="123" t="s">
        <v>193</v>
      </c>
      <c r="C179" s="74">
        <f>C174-C131</f>
        <v>-1636927.4399999969</v>
      </c>
      <c r="D179" s="74">
        <f>D174-D131</f>
        <v>-3806600</v>
      </c>
      <c r="E179" s="74">
        <f t="shared" ref="E179:H179" si="47">E174-E131</f>
        <v>-161000</v>
      </c>
      <c r="F179" s="74">
        <f t="shared" si="47"/>
        <v>-9894000</v>
      </c>
      <c r="G179" s="74">
        <f t="shared" si="47"/>
        <v>-3875200</v>
      </c>
      <c r="H179" s="74">
        <f t="shared" si="47"/>
        <v>-2950600</v>
      </c>
    </row>
    <row r="180" spans="1:9" s="91" customFormat="1" x14ac:dyDescent="0.25">
      <c r="A180" s="73" t="s">
        <v>194</v>
      </c>
      <c r="B180" s="124" t="s">
        <v>195</v>
      </c>
      <c r="C180" s="68">
        <f>C158+C159-C160+C164-C165-C166</f>
        <v>18885180.940000001</v>
      </c>
      <c r="D180" s="218">
        <f>D158+D159-D160+D164-D165-D166</f>
        <v>0</v>
      </c>
      <c r="E180" s="218">
        <f t="shared" ref="E180:H180" si="48">E158+E159-E160+E164-E165-E166</f>
        <v>0</v>
      </c>
      <c r="F180" s="218">
        <f t="shared" si="48"/>
        <v>0</v>
      </c>
      <c r="G180" s="218">
        <f t="shared" si="48"/>
        <v>0</v>
      </c>
      <c r="H180" s="218">
        <f t="shared" si="48"/>
        <v>0</v>
      </c>
    </row>
    <row r="181" spans="1:9" s="91" customFormat="1" x14ac:dyDescent="0.25">
      <c r="A181" s="71" t="s">
        <v>196</v>
      </c>
      <c r="B181" s="123" t="s">
        <v>197</v>
      </c>
      <c r="C181" s="72">
        <f t="shared" ref="C181:H181" si="49">IF(C201=0,0,C180/C201)</f>
        <v>0.5633457934275633</v>
      </c>
      <c r="D181" s="238">
        <f t="shared" si="49"/>
        <v>0</v>
      </c>
      <c r="E181" s="238">
        <f t="shared" si="49"/>
        <v>0</v>
      </c>
      <c r="F181" s="238">
        <f t="shared" si="49"/>
        <v>0</v>
      </c>
      <c r="G181" s="238">
        <f t="shared" si="49"/>
        <v>0</v>
      </c>
      <c r="H181" s="238">
        <f t="shared" si="49"/>
        <v>0</v>
      </c>
    </row>
    <row r="182" spans="1:9" s="91" customFormat="1" x14ac:dyDescent="0.25">
      <c r="A182" s="73" t="s">
        <v>198</v>
      </c>
      <c r="B182" s="124" t="s">
        <v>199</v>
      </c>
      <c r="C182" s="68">
        <f>C156-C166-C134</f>
        <v>-14502955.34</v>
      </c>
      <c r="D182" s="68">
        <f>C182-D178</f>
        <v>-10696355.34</v>
      </c>
      <c r="E182" s="68">
        <f>D182-E178</f>
        <v>-10535355.34</v>
      </c>
      <c r="F182" s="68">
        <f>E182-F178</f>
        <v>-641355.33999999985</v>
      </c>
      <c r="G182" s="68">
        <f>F182-G178</f>
        <v>3233844.66</v>
      </c>
      <c r="H182" s="68">
        <f>G182-H178</f>
        <v>6184444.6600000001</v>
      </c>
      <c r="I182" s="278"/>
    </row>
    <row r="183" spans="1:9" s="91" customFormat="1" hidden="1" x14ac:dyDescent="0.25">
      <c r="A183" s="69" t="s">
        <v>200</v>
      </c>
      <c r="B183" s="122" t="s">
        <v>201</v>
      </c>
      <c r="C183" s="68">
        <f>C144-C146-C147-C166-C169</f>
        <v>-14719925.34</v>
      </c>
      <c r="D183" s="68">
        <f>D144-D146-D147-D166-D169</f>
        <v>0</v>
      </c>
      <c r="E183" s="68">
        <f t="shared" ref="E183:H183" si="50">E144-E146-E147-E166-E169</f>
        <v>0</v>
      </c>
      <c r="F183" s="68">
        <f t="shared" si="50"/>
        <v>0</v>
      </c>
      <c r="G183" s="68">
        <f t="shared" si="50"/>
        <v>0</v>
      </c>
      <c r="H183" s="68">
        <f t="shared" si="50"/>
        <v>0</v>
      </c>
    </row>
    <row r="184" spans="1:9" s="91" customFormat="1" x14ac:dyDescent="0.25">
      <c r="A184" s="69" t="s">
        <v>202</v>
      </c>
      <c r="B184" s="122" t="s">
        <v>203</v>
      </c>
      <c r="C184" s="68">
        <f t="shared" ref="C184:H184" si="51">IF(C199=0,"-",C182/C199)</f>
        <v>-2663.5363342516071</v>
      </c>
      <c r="D184" s="68">
        <f t="shared" si="51"/>
        <v>-1944.79188</v>
      </c>
      <c r="E184" s="68">
        <f t="shared" si="51"/>
        <v>-1898.2622234234234</v>
      </c>
      <c r="F184" s="68">
        <f t="shared" si="51"/>
        <v>-114.52773928571426</v>
      </c>
      <c r="G184" s="68">
        <f t="shared" si="51"/>
        <v>577.47226071428577</v>
      </c>
      <c r="H184" s="68">
        <f t="shared" si="51"/>
        <v>1094.591975221239</v>
      </c>
    </row>
    <row r="185" spans="1:9" s="91" customFormat="1" hidden="1" x14ac:dyDescent="0.25">
      <c r="A185" s="69" t="s">
        <v>202</v>
      </c>
      <c r="B185" s="122" t="s">
        <v>204</v>
      </c>
      <c r="C185" s="68">
        <f t="shared" ref="C185:H185" si="52">IF(C199=0,"-",C183/C199)</f>
        <v>-2703.3839008264463</v>
      </c>
      <c r="D185" s="68">
        <f t="shared" si="52"/>
        <v>0</v>
      </c>
      <c r="E185" s="68">
        <f t="shared" si="52"/>
        <v>0</v>
      </c>
      <c r="F185" s="68">
        <f t="shared" si="52"/>
        <v>0</v>
      </c>
      <c r="G185" s="68">
        <f t="shared" si="52"/>
        <v>0</v>
      </c>
      <c r="H185" s="68">
        <f t="shared" si="52"/>
        <v>0</v>
      </c>
    </row>
    <row r="186" spans="1:9" s="91" customFormat="1" x14ac:dyDescent="0.25">
      <c r="A186" s="71" t="s">
        <v>205</v>
      </c>
      <c r="B186" s="123" t="s">
        <v>206</v>
      </c>
      <c r="C186" s="72">
        <f t="shared" ref="C186:H186" si="53">IF(SUM(C29,C30,C31,C86,C87)=0,0,C182/SUM(C29,C30,C31,C86,C87))</f>
        <v>-0.50904276327969256</v>
      </c>
      <c r="D186" s="72">
        <f t="shared" si="53"/>
        <v>-0.3929724105499447</v>
      </c>
      <c r="E186" s="72">
        <f t="shared" si="53"/>
        <v>-0.37196910447971981</v>
      </c>
      <c r="F186" s="72">
        <f t="shared" si="53"/>
        <v>-2.217281549370274E-2</v>
      </c>
      <c r="G186" s="72">
        <f t="shared" si="53"/>
        <v>0.10989229969348295</v>
      </c>
      <c r="H186" s="72">
        <f t="shared" si="53"/>
        <v>0.20594564211858341</v>
      </c>
    </row>
    <row r="187" spans="1:9" s="91" customFormat="1" x14ac:dyDescent="0.25">
      <c r="A187" s="73" t="s">
        <v>207</v>
      </c>
      <c r="B187" s="124" t="s">
        <v>178</v>
      </c>
      <c r="C187" s="68">
        <f t="shared" ref="C187" si="54">C169</f>
        <v>31550714.25</v>
      </c>
      <c r="D187" s="68">
        <f>IF(D98=0,0,C187+D98)</f>
        <v>30049514.25</v>
      </c>
      <c r="E187" s="68">
        <f>IF(E98=0,0,D187+E98)</f>
        <v>36834014.25</v>
      </c>
      <c r="F187" s="68">
        <f>IF(F98=0,0,E187+F98)</f>
        <v>36010514.25</v>
      </c>
      <c r="G187" s="68">
        <f>IF(G98=0,0,F187+G98)</f>
        <v>34245314.25</v>
      </c>
      <c r="H187" s="68">
        <f>IF(H98=0,0,G187+H98)</f>
        <v>32618114.25</v>
      </c>
      <c r="I187" s="278"/>
    </row>
    <row r="188" spans="1:9" s="91" customFormat="1" ht="22.5" x14ac:dyDescent="0.25">
      <c r="A188" s="71" t="s">
        <v>208</v>
      </c>
      <c r="B188" s="123" t="s">
        <v>209</v>
      </c>
      <c r="C188" s="72">
        <f t="shared" ref="C188:H188" si="55">IF(C202=0,0,C170/C202)</f>
        <v>0.89957558951023853</v>
      </c>
      <c r="D188" s="238">
        <f t="shared" si="55"/>
        <v>0</v>
      </c>
      <c r="E188" s="238">
        <f t="shared" si="55"/>
        <v>0</v>
      </c>
      <c r="F188" s="238">
        <f t="shared" si="55"/>
        <v>0</v>
      </c>
      <c r="G188" s="238">
        <f t="shared" si="55"/>
        <v>0</v>
      </c>
      <c r="H188" s="238">
        <f t="shared" si="55"/>
        <v>0</v>
      </c>
    </row>
    <row r="189" spans="1:9" s="91" customFormat="1" x14ac:dyDescent="0.25">
      <c r="A189" s="75" t="s">
        <v>210</v>
      </c>
      <c r="B189" s="125" t="s">
        <v>211</v>
      </c>
      <c r="C189" s="76">
        <f>IF(C201=0,0,C204/C201)</f>
        <v>2.1861938984800079E-2</v>
      </c>
      <c r="D189" s="76">
        <f>IF(D201=0,0,D204/D201)</f>
        <v>2.4312982605804757E-2</v>
      </c>
      <c r="E189" s="76">
        <f>IF(E201=0,0,E204/E201)</f>
        <v>2.5084968099695903E-2</v>
      </c>
      <c r="F189" s="76">
        <f t="shared" ref="F189:H189" si="56">IF(F201=0,0,F204/F201)</f>
        <v>2.754787050216435E-2</v>
      </c>
      <c r="G189" s="76">
        <f t="shared" si="56"/>
        <v>5.0646100738029748E-2</v>
      </c>
      <c r="H189" s="76">
        <f t="shared" si="56"/>
        <v>4.9508630178958478E-2</v>
      </c>
    </row>
    <row r="190" spans="1:9" s="91" customFormat="1" x14ac:dyDescent="0.25">
      <c r="A190" s="73" t="s">
        <v>212</v>
      </c>
      <c r="B190" s="124" t="s">
        <v>70</v>
      </c>
      <c r="C190" s="68">
        <f t="shared" ref="C190:H190" si="57">C73</f>
        <v>46580.99000000002</v>
      </c>
      <c r="D190" s="68">
        <f t="shared" si="57"/>
        <v>-5800</v>
      </c>
      <c r="E190" s="68">
        <f t="shared" si="57"/>
        <v>-6300</v>
      </c>
      <c r="F190" s="68">
        <f t="shared" si="57"/>
        <v>-22700</v>
      </c>
      <c r="G190" s="68">
        <f t="shared" si="57"/>
        <v>-156200</v>
      </c>
      <c r="H190" s="68">
        <f t="shared" si="57"/>
        <v>-158400</v>
      </c>
    </row>
    <row r="191" spans="1:9" s="91" customFormat="1" x14ac:dyDescent="0.25">
      <c r="A191" s="71" t="s">
        <v>213</v>
      </c>
      <c r="B191" s="123" t="s">
        <v>214</v>
      </c>
      <c r="C191" s="72">
        <f>IF(0=C134,0,(C61+C62+C63+C65+C66)/C134)</f>
        <v>2.6478967554541982E-3</v>
      </c>
      <c r="D191" s="238">
        <f>IF(0=D134,0,(D61+D62+D63+D65+D66)/D134)</f>
        <v>0</v>
      </c>
      <c r="E191" s="238">
        <f>IF(0=E134,0,(E61+E64+E63+E65+E66)/E134)</f>
        <v>0</v>
      </c>
      <c r="F191" s="238">
        <f>IF(0=F134,0,(F61+F64+F63+F65+F66)/F134)</f>
        <v>0</v>
      </c>
      <c r="G191" s="238">
        <f>IF(0=G134,0,(G61+G64+G63+G65+G66)/G134)</f>
        <v>0</v>
      </c>
      <c r="H191" s="238">
        <f>IF(0=H134,0,(H61+H64+H63+H65+H66)/H134)</f>
        <v>0</v>
      </c>
    </row>
    <row r="192" spans="1:9" s="91" customFormat="1" x14ac:dyDescent="0.25">
      <c r="A192" s="73" t="s">
        <v>215</v>
      </c>
      <c r="B192" s="124" t="s">
        <v>216</v>
      </c>
      <c r="C192" s="68">
        <f t="shared" ref="C192:H192" si="58">C52-C61</f>
        <v>-50613.79</v>
      </c>
      <c r="D192" s="68">
        <f t="shared" si="58"/>
        <v>-40200</v>
      </c>
      <c r="E192" s="68">
        <f t="shared" si="58"/>
        <v>-5900</v>
      </c>
      <c r="F192" s="68">
        <f t="shared" si="58"/>
        <v>7700</v>
      </c>
      <c r="G192" s="68">
        <f t="shared" si="58"/>
        <v>140200</v>
      </c>
      <c r="H192" s="68">
        <f t="shared" si="58"/>
        <v>141400</v>
      </c>
    </row>
    <row r="193" spans="1:9" s="91" customFormat="1" x14ac:dyDescent="0.25">
      <c r="A193" s="71" t="s">
        <v>217</v>
      </c>
      <c r="B193" s="123" t="s">
        <v>218</v>
      </c>
      <c r="C193" s="72">
        <f>IF(C201=0,0,C192/C201)</f>
        <v>-1.5098116230135555E-3</v>
      </c>
      <c r="D193" s="72">
        <f>IF(D201=0,0,D192/D201)</f>
        <v>-1.2608125654712992E-3</v>
      </c>
      <c r="E193" s="72">
        <f>IF(E201=0,0,E192/E201)</f>
        <v>-1.7589887305467772E-4</v>
      </c>
      <c r="F193" s="72">
        <f t="shared" ref="F193:H193" si="59">IF(F201=0,0,F192/F201)</f>
        <v>2.255141429583941E-4</v>
      </c>
      <c r="G193" s="72">
        <f t="shared" si="59"/>
        <v>4.0466081515197873E-3</v>
      </c>
      <c r="H193" s="72">
        <f t="shared" si="59"/>
        <v>4.0115296013436075E-3</v>
      </c>
    </row>
    <row r="194" spans="1:9" s="91" customFormat="1" x14ac:dyDescent="0.25">
      <c r="A194" s="73" t="s">
        <v>219</v>
      </c>
      <c r="B194" s="124" t="s">
        <v>220</v>
      </c>
      <c r="C194" s="68">
        <f t="shared" ref="C194:H194" si="60">SUM(C103,C104,C105,C106,C107,C108)+SUM(C111,C112,C113,C114,C115,C116)</f>
        <v>3718589.48</v>
      </c>
      <c r="D194" s="68">
        <f t="shared" si="60"/>
        <v>3318500</v>
      </c>
      <c r="E194" s="68">
        <f t="shared" si="60"/>
        <v>8208500</v>
      </c>
      <c r="F194" s="68">
        <f t="shared" si="60"/>
        <v>9877200</v>
      </c>
      <c r="G194" s="68">
        <f t="shared" si="60"/>
        <v>3573000</v>
      </c>
      <c r="H194" s="68">
        <f t="shared" si="60"/>
        <v>2750000</v>
      </c>
    </row>
    <row r="195" spans="1:9" s="91" customFormat="1" x14ac:dyDescent="0.25">
      <c r="A195" s="71" t="s">
        <v>221</v>
      </c>
      <c r="B195" s="123" t="s">
        <v>222</v>
      </c>
      <c r="C195" s="68">
        <f t="shared" ref="C195:H195" si="61">SUM(C118,C119,C120,C121,C122,C123,C124)+SUM(C127,C128)</f>
        <v>1255540.03</v>
      </c>
      <c r="D195" s="68">
        <f t="shared" si="61"/>
        <v>500000</v>
      </c>
      <c r="E195" s="68">
        <f t="shared" si="61"/>
        <v>500000</v>
      </c>
      <c r="F195" s="68">
        <f t="shared" si="61"/>
        <v>0</v>
      </c>
      <c r="G195" s="68">
        <f t="shared" si="61"/>
        <v>0</v>
      </c>
      <c r="H195" s="68">
        <f t="shared" si="61"/>
        <v>0</v>
      </c>
    </row>
    <row r="196" spans="1:9" s="91" customFormat="1" x14ac:dyDescent="0.25">
      <c r="A196" s="75" t="s">
        <v>223</v>
      </c>
      <c r="B196" s="125" t="s">
        <v>224</v>
      </c>
      <c r="C196" s="76">
        <f>IF(C209=0,0,C194/C209)</f>
        <v>0.10209918172600888</v>
      </c>
      <c r="D196" s="76">
        <f>IF(D209=0,0,D194/D209)</f>
        <v>9.1694574311703525E-2</v>
      </c>
      <c r="E196" s="76">
        <f>IF(E209=0,0,E194/E209)</f>
        <v>0.23999356781568867</v>
      </c>
      <c r="F196" s="76">
        <f t="shared" ref="F196:H196" si="62">IF(F209=0,0,F194/F209)</f>
        <v>0.22428709620284207</v>
      </c>
      <c r="G196" s="76">
        <f t="shared" si="62"/>
        <v>9.275339745337019E-2</v>
      </c>
      <c r="H196" s="76">
        <f t="shared" si="62"/>
        <v>7.1991413387785017E-2</v>
      </c>
    </row>
    <row r="197" spans="1:9" s="91" customFormat="1" ht="15" thickBot="1" x14ac:dyDescent="0.3">
      <c r="A197" s="61"/>
      <c r="B197" s="115"/>
      <c r="C197" s="116"/>
      <c r="D197" s="116"/>
      <c r="E197" s="116"/>
      <c r="F197" s="116"/>
      <c r="G197" s="116"/>
      <c r="H197" s="116"/>
    </row>
    <row r="198" spans="1:9" s="91" customFormat="1" ht="15" thickBot="1" x14ac:dyDescent="0.25">
      <c r="A198" s="77" t="s">
        <v>225</v>
      </c>
      <c r="B198" s="126"/>
      <c r="C198" s="127"/>
      <c r="D198" s="127"/>
      <c r="E198" s="127"/>
      <c r="F198" s="127"/>
      <c r="G198" s="127"/>
      <c r="H198" s="127"/>
    </row>
    <row r="199" spans="1:9" s="91" customFormat="1" x14ac:dyDescent="0.25">
      <c r="A199" s="78" t="s">
        <v>226</v>
      </c>
      <c r="B199" s="128" t="s">
        <v>227</v>
      </c>
      <c r="C199" s="151">
        <v>5445</v>
      </c>
      <c r="D199" s="151">
        <v>5500</v>
      </c>
      <c r="E199" s="151">
        <v>5550</v>
      </c>
      <c r="F199" s="151">
        <v>5600</v>
      </c>
      <c r="G199" s="151">
        <v>5600</v>
      </c>
      <c r="H199" s="151">
        <v>5650</v>
      </c>
    </row>
    <row r="200" spans="1:9" s="91" customFormat="1" x14ac:dyDescent="0.25">
      <c r="A200" s="79" t="s">
        <v>228</v>
      </c>
      <c r="B200" s="129"/>
      <c r="C200" s="130"/>
      <c r="D200" s="130"/>
      <c r="E200" s="130"/>
      <c r="F200" s="130"/>
      <c r="G200" s="130"/>
      <c r="H200" s="130"/>
    </row>
    <row r="201" spans="1:9" s="91" customFormat="1" x14ac:dyDescent="0.25">
      <c r="A201" s="80" t="s">
        <v>229</v>
      </c>
      <c r="B201" s="131" t="s">
        <v>230</v>
      </c>
      <c r="C201" s="81">
        <f>SUM(C29,C30,C31,C35,C36,C37,C42,C45)+SUM(C61,C62,C63,C65,C66,C67,C68,C69,C70,C71)+SUM(C86,C87,C88,C89,C90,C91,C92,C93)+C96</f>
        <v>33523248.350000001</v>
      </c>
      <c r="D201" s="81">
        <f>SUM(D29,D30,D31,D35,D36,D37,D42,D45)+SUM(D61,D62,D63,D65,D66,D67,D68,D69,D70,D71)+SUM(D86,D87,D88,D89,D90,D91,D92,D93)+D96</f>
        <v>31884200</v>
      </c>
      <c r="E201" s="81">
        <f>SUM(E29,E30,E31,E35,E36,E37,E42,E45)+SUM(E61,E64,E63,E65,E66,E67,E68,E69,E70,E71)+SUM(E86,E87,E88,E89,E90,E91,E92,E93)+E96</f>
        <v>33542000</v>
      </c>
      <c r="F201" s="81">
        <f>SUM(F29,F30,F31,F35,F36,F37,F42,F45)+SUM(F61,F64,F63,F65,F66,F67,F68,F69,F70,F71)+SUM(F86,F87,F88,F89,F90,F91,F92,F93)+F96</f>
        <v>34144200</v>
      </c>
      <c r="G201" s="81">
        <f>SUM(G29,G30,G31,G35,G36,G37,G42,G45)+SUM(G61,G64,G63,G65,G66,G67,G68,G69,G70,G71)+SUM(G86,G87,G88,G89,G90,G91,G92,G93)+G96</f>
        <v>34646300</v>
      </c>
      <c r="H201" s="81">
        <f>SUM(H29,H30,H31,H35,H36,H37,H42,H45)+SUM(H61,H64,H63,H65,H66,H67,H68,H69,H70,H71)+SUM(H86,H87,H88,H89,H90,H91,H92,H93)+H96</f>
        <v>35248400</v>
      </c>
    </row>
    <row r="202" spans="1:9" s="91" customFormat="1" x14ac:dyDescent="0.25">
      <c r="A202" s="82" t="s">
        <v>231</v>
      </c>
      <c r="B202" s="132" t="s">
        <v>232</v>
      </c>
      <c r="C202" s="83">
        <f t="shared" ref="C202:H202" si="63">SUM(C6,C7,C10,C14,C17)+C51+SUM(C76,C77,C79,C82)</f>
        <v>33513488.339999996</v>
      </c>
      <c r="D202" s="83">
        <f t="shared" si="63"/>
        <v>33385400</v>
      </c>
      <c r="E202" s="83">
        <f t="shared" si="63"/>
        <v>26757500</v>
      </c>
      <c r="F202" s="83">
        <f t="shared" si="63"/>
        <v>34967700</v>
      </c>
      <c r="G202" s="83">
        <f t="shared" si="63"/>
        <v>36411500</v>
      </c>
      <c r="H202" s="83">
        <f t="shared" si="63"/>
        <v>36875600</v>
      </c>
      <c r="I202" s="152"/>
    </row>
    <row r="203" spans="1:9" s="91" customFormat="1" x14ac:dyDescent="0.25">
      <c r="A203" s="82" t="s">
        <v>28</v>
      </c>
      <c r="B203" s="132" t="s">
        <v>233</v>
      </c>
      <c r="C203" s="83">
        <f>SUM(C202,C194)</f>
        <v>37232077.819999993</v>
      </c>
      <c r="D203" s="83">
        <f>SUM(D202,D194)</f>
        <v>36703900</v>
      </c>
      <c r="E203" s="83">
        <f t="shared" ref="E203:H203" si="64">SUM(E202,E194)</f>
        <v>34966000</v>
      </c>
      <c r="F203" s="83">
        <f t="shared" si="64"/>
        <v>44844900</v>
      </c>
      <c r="G203" s="83">
        <f t="shared" si="64"/>
        <v>39984500</v>
      </c>
      <c r="H203" s="83">
        <f t="shared" si="64"/>
        <v>39625600</v>
      </c>
      <c r="I203" s="152"/>
    </row>
    <row r="204" spans="1:9" s="91" customFormat="1" x14ac:dyDescent="0.25">
      <c r="A204" s="84" t="s">
        <v>234</v>
      </c>
      <c r="B204" s="133" t="s">
        <v>235</v>
      </c>
      <c r="C204" s="83">
        <f t="shared" ref="C204:H204" si="65">C52-C61+SUM(C11,C12,C13,C20,C21,C22)-C40</f>
        <v>732883.21</v>
      </c>
      <c r="D204" s="83">
        <f t="shared" si="65"/>
        <v>775200</v>
      </c>
      <c r="E204" s="83">
        <f t="shared" si="65"/>
        <v>841400</v>
      </c>
      <c r="F204" s="83">
        <f t="shared" si="65"/>
        <v>940600</v>
      </c>
      <c r="G204" s="83">
        <f t="shared" si="65"/>
        <v>1754700</v>
      </c>
      <c r="H204" s="83">
        <f t="shared" si="65"/>
        <v>1745100</v>
      </c>
    </row>
    <row r="205" spans="1:9" s="91" customFormat="1" x14ac:dyDescent="0.25">
      <c r="A205" s="79" t="s">
        <v>236</v>
      </c>
      <c r="B205" s="129"/>
      <c r="C205" s="130"/>
      <c r="D205" s="130"/>
      <c r="E205" s="130"/>
      <c r="F205" s="130"/>
      <c r="G205" s="130"/>
      <c r="H205" s="130"/>
    </row>
    <row r="206" spans="1:9" s="91" customFormat="1" x14ac:dyDescent="0.25">
      <c r="A206" s="80" t="s">
        <v>237</v>
      </c>
      <c r="B206" s="131" t="s">
        <v>238</v>
      </c>
      <c r="C206" s="85">
        <f>SUM(C29,C30,C31,C35,C36,C38,C41)+C45-C46+SUM(C61,C62,C65,C67,C68,C69,C70,C71)-C72+SUM(C86,C87,C88,C89,C90,C91,C93)</f>
        <v>33515421.200000003</v>
      </c>
      <c r="D206" s="85">
        <f>SUM(D29,D30,D31,D35,D36,D38,D41)+D45-D46+SUM(D61,D62,D65,D67,D68,D69,D70,D71)-D72+SUM(D86,D87,D88,D89,D90,D91,D93)</f>
        <v>31884200</v>
      </c>
      <c r="E206" s="85">
        <f>SUM(E29,E30,E31,E35,E36,E38,E41)+E45-E46+SUM(E61,E64,E65,E67,E68,E69,E70,E71)-E72+SUM(E86,E87,E88,E89,E90,E91,E93)</f>
        <v>33542000</v>
      </c>
      <c r="F206" s="85">
        <f>SUM(F29,F30,F31,F35,F36,F38,F41)+F45-F46+SUM(F61,F64,F65,F67,F68,F69,F70,F71)-F72+SUM(F86,F87,F88,F89,F90,F91,F93)</f>
        <v>34144200</v>
      </c>
      <c r="G206" s="85">
        <f>SUM(G29,G30,G31,G35,G36,G38,G41)+G45-G46+SUM(G61,G64,G65,G67,G68,G69,G70,G71)-G72+SUM(G86,G87,G88,G89,G90,G91,G93)</f>
        <v>34646300</v>
      </c>
      <c r="H206" s="85">
        <f>SUM(H29,H30,H31,H35,H36,H38,H41)+H45-H46+SUM(H61,H64,H65,H67,H68,H69,H70,H71)-H72+SUM(H86,H87,H88,H89,H90,H91,H93)</f>
        <v>35248400</v>
      </c>
    </row>
    <row r="207" spans="1:9" s="91" customFormat="1" x14ac:dyDescent="0.25">
      <c r="A207" s="82" t="s">
        <v>239</v>
      </c>
      <c r="B207" s="132" t="s">
        <v>240</v>
      </c>
      <c r="C207" s="83">
        <f>SUM(C206,C195)</f>
        <v>34770961.230000004</v>
      </c>
      <c r="D207" s="83">
        <f>SUM(D206,D195)</f>
        <v>32384200</v>
      </c>
      <c r="E207" s="83">
        <f t="shared" ref="E207:H207" si="66">SUM(E206,E195)</f>
        <v>34042000</v>
      </c>
      <c r="F207" s="83">
        <f t="shared" si="66"/>
        <v>34144200</v>
      </c>
      <c r="G207" s="83">
        <f t="shared" si="66"/>
        <v>34646300</v>
      </c>
      <c r="H207" s="83">
        <f t="shared" si="66"/>
        <v>35248400</v>
      </c>
    </row>
    <row r="208" spans="1:9" s="91" customFormat="1" x14ac:dyDescent="0.25">
      <c r="A208" s="82" t="s">
        <v>241</v>
      </c>
      <c r="B208" s="132" t="s">
        <v>242</v>
      </c>
      <c r="C208" s="83">
        <f t="shared" ref="C208:H208" si="67">SUM(C6,C7)-C9+C17-SUM(C20,C21,C22)+SUM(C52,C55,C56,C57,C59)+SUM(C76,C77,C80,C82)</f>
        <v>32702755.109999999</v>
      </c>
      <c r="D208" s="83">
        <f t="shared" si="67"/>
        <v>32872300</v>
      </c>
      <c r="E208" s="83">
        <f t="shared" si="67"/>
        <v>25994500</v>
      </c>
      <c r="F208" s="83">
        <f t="shared" si="67"/>
        <v>34161000</v>
      </c>
      <c r="G208" s="83">
        <f t="shared" si="67"/>
        <v>34948500</v>
      </c>
      <c r="H208" s="83">
        <f t="shared" si="67"/>
        <v>35449000</v>
      </c>
    </row>
    <row r="209" spans="1:8" s="91" customFormat="1" x14ac:dyDescent="0.25">
      <c r="A209" s="82" t="s">
        <v>243</v>
      </c>
      <c r="B209" s="132" t="s">
        <v>244</v>
      </c>
      <c r="C209" s="83">
        <f>SUM(C208,C194)</f>
        <v>36421344.589999996</v>
      </c>
      <c r="D209" s="83">
        <f>SUM(D208,D194)</f>
        <v>36190800</v>
      </c>
      <c r="E209" s="83">
        <f t="shared" ref="E209:H209" si="68">SUM(E208,E194)</f>
        <v>34203000</v>
      </c>
      <c r="F209" s="83">
        <f t="shared" si="68"/>
        <v>44038200</v>
      </c>
      <c r="G209" s="83">
        <f t="shared" si="68"/>
        <v>38521500</v>
      </c>
      <c r="H209" s="83">
        <f t="shared" si="68"/>
        <v>38199000</v>
      </c>
    </row>
    <row r="210" spans="1:8" s="91" customFormat="1" x14ac:dyDescent="0.25">
      <c r="A210" s="82" t="s">
        <v>28</v>
      </c>
      <c r="B210" s="132" t="s">
        <v>245</v>
      </c>
      <c r="C210" s="83">
        <f t="shared" ref="C210:H211" si="69">C206-C208</f>
        <v>812666.09000000358</v>
      </c>
      <c r="D210" s="83">
        <f t="shared" si="69"/>
        <v>-988100</v>
      </c>
      <c r="E210" s="83">
        <f t="shared" si="69"/>
        <v>7547500</v>
      </c>
      <c r="F210" s="83">
        <f t="shared" si="69"/>
        <v>-16800</v>
      </c>
      <c r="G210" s="83">
        <f t="shared" si="69"/>
        <v>-302200</v>
      </c>
      <c r="H210" s="83">
        <f t="shared" si="69"/>
        <v>-200600</v>
      </c>
    </row>
    <row r="211" spans="1:8" s="91" customFormat="1" x14ac:dyDescent="0.25">
      <c r="A211" s="82" t="s">
        <v>28</v>
      </c>
      <c r="B211" s="132" t="s">
        <v>246</v>
      </c>
      <c r="C211" s="83">
        <f t="shared" si="69"/>
        <v>-1650383.359999992</v>
      </c>
      <c r="D211" s="83">
        <f t="shared" si="69"/>
        <v>-3806600</v>
      </c>
      <c r="E211" s="83">
        <f t="shared" si="69"/>
        <v>-161000</v>
      </c>
      <c r="F211" s="83">
        <f t="shared" si="69"/>
        <v>-9894000</v>
      </c>
      <c r="G211" s="83">
        <f t="shared" si="69"/>
        <v>-3875200</v>
      </c>
      <c r="H211" s="83">
        <f t="shared" si="69"/>
        <v>-2950600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5" tint="0.59999389629810485"/>
    <pageSetUpPr fitToPage="1"/>
  </sheetPr>
  <dimension ref="A1:J26"/>
  <sheetViews>
    <sheetView zoomScale="130" zoomScaleNormal="130" workbookViewId="0"/>
  </sheetViews>
  <sheetFormatPr baseColWidth="10" defaultColWidth="11.28515625" defaultRowHeight="12.75" x14ac:dyDescent="0.25"/>
  <cols>
    <col min="1" max="1" width="1.5703125" style="206" customWidth="1"/>
    <col min="2" max="2" width="48.5703125" style="206" customWidth="1"/>
    <col min="3" max="3" width="11.5703125" style="174" bestFit="1" customWidth="1"/>
    <col min="4" max="4" width="12.140625" style="175" bestFit="1" customWidth="1"/>
    <col min="5" max="5" width="10.140625" style="205" bestFit="1" customWidth="1"/>
    <col min="6" max="7" width="11.7109375" style="205" customWidth="1"/>
    <col min="8" max="10" width="10.42578125" style="201" bestFit="1" customWidth="1"/>
    <col min="11" max="16384" width="11.28515625" style="166"/>
  </cols>
  <sheetData>
    <row r="1" spans="1:10" s="158" customFormat="1" ht="15" x14ac:dyDescent="0.3">
      <c r="A1" s="154" t="s">
        <v>249</v>
      </c>
      <c r="B1" s="154"/>
      <c r="C1" s="155"/>
      <c r="D1" s="156"/>
      <c r="E1" s="157" t="s">
        <v>0</v>
      </c>
      <c r="F1" s="157" t="s">
        <v>250</v>
      </c>
      <c r="G1" s="239" t="s">
        <v>250</v>
      </c>
      <c r="H1" s="269" t="s">
        <v>251</v>
      </c>
      <c r="I1" s="269" t="s">
        <v>251</v>
      </c>
      <c r="J1" s="254" t="s">
        <v>251</v>
      </c>
    </row>
    <row r="2" spans="1:10" s="162" customFormat="1" ht="15" x14ac:dyDescent="0.25">
      <c r="A2" s="159"/>
      <c r="B2" s="159"/>
      <c r="C2" s="160"/>
      <c r="D2" s="161"/>
      <c r="E2" s="135">
        <f>'MUSTER Eingabe'!C4</f>
        <v>2022</v>
      </c>
      <c r="F2" s="135">
        <f>'MUSTER Eingabe'!D4</f>
        <v>2023</v>
      </c>
      <c r="G2" s="240">
        <f>'MUSTER Eingabe'!E4</f>
        <v>2024</v>
      </c>
      <c r="H2" s="247">
        <f>'MUSTER Eingabe'!F4</f>
        <v>2025</v>
      </c>
      <c r="I2" s="247">
        <f>'MUSTER Eingabe'!G4</f>
        <v>2026</v>
      </c>
      <c r="J2" s="255">
        <f>'MUSTER Eingabe'!H4</f>
        <v>2027</v>
      </c>
    </row>
    <row r="3" spans="1:10" x14ac:dyDescent="0.25">
      <c r="A3" s="163"/>
      <c r="B3" s="163"/>
      <c r="C3" s="164"/>
      <c r="D3" s="165"/>
      <c r="E3" s="136"/>
      <c r="F3" s="136"/>
      <c r="G3" s="241"/>
      <c r="H3" s="248"/>
      <c r="I3" s="248"/>
      <c r="J3" s="256"/>
    </row>
    <row r="4" spans="1:10" s="170" customFormat="1" ht="12" x14ac:dyDescent="0.25">
      <c r="A4" s="167" t="s">
        <v>252</v>
      </c>
      <c r="B4" s="167"/>
      <c r="C4" s="168"/>
      <c r="D4" s="169"/>
      <c r="E4" s="136">
        <f>'MUSTER Eingabe'!C98*-1</f>
        <v>-9760.010000003298</v>
      </c>
      <c r="F4" s="136">
        <f>'MUSTER Eingabe'!D98*-1</f>
        <v>1501200</v>
      </c>
      <c r="G4" s="241">
        <f>'MUSTER Eingabe'!E98*-1</f>
        <v>-6784500</v>
      </c>
      <c r="H4" s="248">
        <f>'MUSTER Eingabe'!F98*-1</f>
        <v>823500</v>
      </c>
      <c r="I4" s="248">
        <f>'MUSTER Eingabe'!G98*-1</f>
        <v>1765200</v>
      </c>
      <c r="J4" s="256">
        <f>'MUSTER Eingabe'!H98*-1</f>
        <v>1627200</v>
      </c>
    </row>
    <row r="5" spans="1:10" s="172" customFormat="1" ht="15" customHeight="1" x14ac:dyDescent="0.25">
      <c r="A5" s="171" t="s">
        <v>253</v>
      </c>
      <c r="B5" s="171"/>
      <c r="C5" s="164"/>
      <c r="D5" s="165"/>
      <c r="E5" s="212">
        <f>'MUSTER Eingabe'!C169</f>
        <v>31550714.25</v>
      </c>
      <c r="F5" s="262">
        <f>'MUSTER Eingabe'!D187</f>
        <v>30049514.25</v>
      </c>
      <c r="G5" s="265">
        <f>'MUSTER Eingabe'!E187</f>
        <v>36834014.25</v>
      </c>
      <c r="H5" s="270">
        <f>'MUSTER Eingabe'!F187</f>
        <v>36010514.25</v>
      </c>
      <c r="I5" s="270">
        <f>'MUSTER Eingabe'!G187</f>
        <v>34245314.25</v>
      </c>
      <c r="J5" s="214">
        <f>'MUSTER Eingabe'!H187</f>
        <v>32618114.25</v>
      </c>
    </row>
    <row r="6" spans="1:10" s="170" customFormat="1" ht="12" x14ac:dyDescent="0.25">
      <c r="A6" s="167"/>
      <c r="B6" s="167"/>
      <c r="C6" s="168"/>
      <c r="D6" s="169"/>
      <c r="E6" s="136"/>
      <c r="F6" s="136"/>
      <c r="G6" s="241"/>
      <c r="H6" s="248"/>
      <c r="I6" s="248"/>
      <c r="J6" s="256"/>
    </row>
    <row r="7" spans="1:10" s="170" customFormat="1" ht="12" x14ac:dyDescent="0.25">
      <c r="A7" s="173" t="s">
        <v>277</v>
      </c>
      <c r="B7" s="173"/>
      <c r="C7" s="174"/>
      <c r="D7" s="175"/>
      <c r="E7" s="136">
        <f>'MUSTER Eingabe'!C178*-1</f>
        <v>1636927.4399999969</v>
      </c>
      <c r="F7" s="136">
        <f>'MUSTER Eingabe'!D178*-1</f>
        <v>3806600</v>
      </c>
      <c r="G7" s="241">
        <f>'MUSTER Eingabe'!E178*-1</f>
        <v>161000</v>
      </c>
      <c r="H7" s="248">
        <f>'MUSTER Eingabe'!F178*-1</f>
        <v>9894000</v>
      </c>
      <c r="I7" s="248">
        <f>'MUSTER Eingabe'!G178*-1</f>
        <v>3875200</v>
      </c>
      <c r="J7" s="256">
        <f>'MUSTER Eingabe'!H178*-1</f>
        <v>2950600</v>
      </c>
    </row>
    <row r="8" spans="1:10" s="172" customFormat="1" ht="15" customHeight="1" x14ac:dyDescent="0.25">
      <c r="A8" s="176" t="s">
        <v>254</v>
      </c>
      <c r="B8" s="176"/>
      <c r="C8" s="177"/>
      <c r="D8" s="178"/>
      <c r="E8" s="212">
        <f>'MUSTER Eingabe'!C182</f>
        <v>-14502955.34</v>
      </c>
      <c r="F8" s="212">
        <f>'MUSTER Eingabe'!D182</f>
        <v>-10696355.34</v>
      </c>
      <c r="G8" s="266">
        <f>'MUSTER Eingabe'!E182</f>
        <v>-10535355.34</v>
      </c>
      <c r="H8" s="271">
        <f>'MUSTER Eingabe'!F182</f>
        <v>-641355.33999999985</v>
      </c>
      <c r="I8" s="271">
        <f>'MUSTER Eingabe'!G182</f>
        <v>3233844.66</v>
      </c>
      <c r="J8" s="215">
        <f>'MUSTER Eingabe'!H182</f>
        <v>6184444.6600000001</v>
      </c>
    </row>
    <row r="9" spans="1:10" s="172" customFormat="1" ht="12" x14ac:dyDescent="0.25">
      <c r="A9" s="176"/>
      <c r="B9" s="176"/>
      <c r="C9" s="177"/>
      <c r="D9" s="178"/>
      <c r="E9" s="137"/>
      <c r="F9" s="137"/>
      <c r="G9" s="242"/>
      <c r="H9" s="249"/>
      <c r="I9" s="249"/>
      <c r="J9" s="257"/>
    </row>
    <row r="10" spans="1:10" s="172" customFormat="1" ht="12" x14ac:dyDescent="0.25">
      <c r="A10" s="176"/>
      <c r="B10" s="176"/>
      <c r="C10" s="177"/>
      <c r="D10" s="179" t="s">
        <v>255</v>
      </c>
      <c r="E10" s="137"/>
      <c r="F10" s="137"/>
      <c r="G10" s="242"/>
      <c r="H10" s="249"/>
      <c r="I10" s="249"/>
      <c r="J10" s="257"/>
    </row>
    <row r="11" spans="1:10" s="184" customFormat="1" ht="15" customHeight="1" x14ac:dyDescent="0.2">
      <c r="A11" s="180" t="s">
        <v>279</v>
      </c>
      <c r="B11" s="181"/>
      <c r="C11" s="182"/>
      <c r="D11" s="183"/>
      <c r="E11" s="274">
        <f>'MUSTER Eingabe'!C184</f>
        <v>-2663.5363342516071</v>
      </c>
      <c r="F11" s="274">
        <f>'MUSTER Eingabe'!D184</f>
        <v>-1944.79188</v>
      </c>
      <c r="G11" s="275">
        <f>'MUSTER Eingabe'!E184</f>
        <v>-1898.2622234234234</v>
      </c>
      <c r="H11" s="276">
        <f>'MUSTER Eingabe'!F184</f>
        <v>-114.52773928571426</v>
      </c>
      <c r="I11" s="276">
        <f>'MUSTER Eingabe'!G184</f>
        <v>577.47226071428577</v>
      </c>
      <c r="J11" s="277">
        <f>'MUSTER Eingabe'!H184</f>
        <v>1094.591975221239</v>
      </c>
    </row>
    <row r="12" spans="1:10" s="170" customFormat="1" ht="62.25" customHeight="1" x14ac:dyDescent="0.25">
      <c r="A12" s="167"/>
      <c r="B12" s="185" t="s">
        <v>256</v>
      </c>
      <c r="C12" s="186" t="s">
        <v>257</v>
      </c>
      <c r="D12" s="187" t="s">
        <v>258</v>
      </c>
      <c r="E12" s="188"/>
      <c r="F12" s="263"/>
      <c r="G12" s="267"/>
      <c r="H12" s="272"/>
      <c r="I12" s="272"/>
      <c r="J12" s="213"/>
    </row>
    <row r="13" spans="1:10" s="184" customFormat="1" ht="15" customHeight="1" x14ac:dyDescent="0.2">
      <c r="A13" s="189" t="s">
        <v>206</v>
      </c>
      <c r="B13" s="181"/>
      <c r="C13" s="322" t="s">
        <v>259</v>
      </c>
      <c r="D13" s="324" t="s">
        <v>260</v>
      </c>
      <c r="E13" s="232">
        <f>'MUSTER Eingabe'!C186</f>
        <v>-0.50904276327969256</v>
      </c>
      <c r="F13" s="232">
        <f>'MUSTER Eingabe'!D186</f>
        <v>-0.3929724105499447</v>
      </c>
      <c r="G13" s="243">
        <f>'MUSTER Eingabe'!E186</f>
        <v>-0.37196910447971981</v>
      </c>
      <c r="H13" s="250">
        <f>'MUSTER Eingabe'!F186</f>
        <v>-2.217281549370274E-2</v>
      </c>
      <c r="I13" s="250">
        <f>'MUSTER Eingabe'!G186</f>
        <v>0.10989229969348295</v>
      </c>
      <c r="J13" s="258">
        <f>'MUSTER Eingabe'!H186</f>
        <v>0.20594564211858341</v>
      </c>
    </row>
    <row r="14" spans="1:10" s="170" customFormat="1" ht="33.75" customHeight="1" x14ac:dyDescent="0.25">
      <c r="A14" s="173"/>
      <c r="B14" s="190" t="s">
        <v>261</v>
      </c>
      <c r="C14" s="323"/>
      <c r="D14" s="325"/>
      <c r="E14" s="233"/>
      <c r="F14" s="264"/>
      <c r="G14" s="268"/>
      <c r="H14" s="273"/>
      <c r="I14" s="273"/>
      <c r="J14" s="234"/>
    </row>
    <row r="15" spans="1:10" s="184" customFormat="1" ht="15" customHeight="1" x14ac:dyDescent="0.2">
      <c r="A15" s="189" t="s">
        <v>262</v>
      </c>
      <c r="B15" s="181"/>
      <c r="C15" s="326" t="s">
        <v>263</v>
      </c>
      <c r="D15" s="328" t="s">
        <v>264</v>
      </c>
      <c r="E15" s="232">
        <f>'MUSTER Eingabe'!C176</f>
        <v>0.3354061811467095</v>
      </c>
      <c r="F15" s="232">
        <f>'MUSTER Eingabe'!D176</f>
        <v>-0.35057654780911834</v>
      </c>
      <c r="G15" s="243">
        <f>'MUSTER Eingabe'!E176</f>
        <v>0.97911396510345727</v>
      </c>
      <c r="H15" s="250">
        <f>'MUSTER Eingabe'!F176</f>
        <v>-1.700886891021747E-3</v>
      </c>
      <c r="I15" s="250">
        <f>'MUSTER Eingabe'!G176</f>
        <v>-8.4578785334452844E-2</v>
      </c>
      <c r="J15" s="258">
        <f>'MUSTER Eingabe'!H176</f>
        <v>-7.2945454545454549E-2</v>
      </c>
    </row>
    <row r="16" spans="1:10" s="170" customFormat="1" ht="33.75" customHeight="1" x14ac:dyDescent="0.25">
      <c r="A16" s="191"/>
      <c r="B16" s="192" t="s">
        <v>265</v>
      </c>
      <c r="C16" s="327"/>
      <c r="D16" s="329"/>
      <c r="E16" s="235"/>
      <c r="F16" s="235"/>
      <c r="G16" s="244"/>
      <c r="H16" s="251"/>
      <c r="I16" s="251"/>
      <c r="J16" s="259"/>
    </row>
    <row r="17" spans="1:10" s="184" customFormat="1" ht="15" customHeight="1" x14ac:dyDescent="0.2">
      <c r="A17" s="193" t="s">
        <v>186</v>
      </c>
      <c r="B17" s="194"/>
      <c r="C17" s="318" t="s">
        <v>266</v>
      </c>
      <c r="D17" s="320" t="s">
        <v>267</v>
      </c>
      <c r="E17" s="236">
        <f>'MUSTER Eingabe'!C175</f>
        <v>2.4643256565559025E-2</v>
      </c>
      <c r="F17" s="236">
        <f>'MUSTER Eingabe'!D175</f>
        <v>-3.0990271043338079E-2</v>
      </c>
      <c r="G17" s="245">
        <f>'MUSTER Eingabe'!E175</f>
        <v>0.22501639735257289</v>
      </c>
      <c r="H17" s="252">
        <f>'MUSTER Eingabe'!F175</f>
        <v>-4.9203085736376892E-4</v>
      </c>
      <c r="I17" s="252">
        <f>'MUSTER Eingabe'!G175</f>
        <v>-8.7224321211788851E-3</v>
      </c>
      <c r="J17" s="260">
        <f>'MUSTER Eingabe'!H175</f>
        <v>-5.6910384584832217E-3</v>
      </c>
    </row>
    <row r="18" spans="1:10" s="170" customFormat="1" ht="33.75" customHeight="1" x14ac:dyDescent="0.25">
      <c r="A18" s="167"/>
      <c r="B18" s="185" t="s">
        <v>268</v>
      </c>
      <c r="C18" s="319"/>
      <c r="D18" s="321"/>
      <c r="E18" s="237"/>
      <c r="F18" s="237"/>
      <c r="G18" s="246"/>
      <c r="H18" s="253"/>
      <c r="I18" s="253"/>
      <c r="J18" s="261"/>
    </row>
    <row r="19" spans="1:10" s="195" customFormat="1" ht="15" customHeight="1" x14ac:dyDescent="0.2">
      <c r="A19" s="180" t="s">
        <v>218</v>
      </c>
      <c r="B19" s="180"/>
      <c r="C19" s="318" t="s">
        <v>269</v>
      </c>
      <c r="D19" s="320" t="s">
        <v>260</v>
      </c>
      <c r="E19" s="232">
        <f>'MUSTER Eingabe'!C193</f>
        <v>-1.5098116230135555E-3</v>
      </c>
      <c r="F19" s="232">
        <f>'MUSTER Eingabe'!D193</f>
        <v>-1.2608125654712992E-3</v>
      </c>
      <c r="G19" s="243">
        <f>'MUSTER Eingabe'!E193</f>
        <v>-1.7589887305467772E-4</v>
      </c>
      <c r="H19" s="250">
        <f>'MUSTER Eingabe'!F193</f>
        <v>2.255141429583941E-4</v>
      </c>
      <c r="I19" s="250">
        <f>'MUSTER Eingabe'!G193</f>
        <v>4.0466081515197873E-3</v>
      </c>
      <c r="J19" s="258">
        <f>'MUSTER Eingabe'!H193</f>
        <v>4.0115296013436075E-3</v>
      </c>
    </row>
    <row r="20" spans="1:10" s="170" customFormat="1" ht="33.75" x14ac:dyDescent="0.25">
      <c r="A20" s="167"/>
      <c r="B20" s="185" t="s">
        <v>270</v>
      </c>
      <c r="C20" s="319"/>
      <c r="D20" s="321"/>
      <c r="E20" s="237"/>
      <c r="F20" s="237"/>
      <c r="G20" s="246"/>
      <c r="H20" s="253"/>
      <c r="I20" s="253"/>
      <c r="J20" s="261"/>
    </row>
    <row r="21" spans="1:10" s="195" customFormat="1" ht="15" customHeight="1" x14ac:dyDescent="0.2">
      <c r="A21" s="180" t="s">
        <v>211</v>
      </c>
      <c r="B21" s="180"/>
      <c r="C21" s="322" t="s">
        <v>271</v>
      </c>
      <c r="D21" s="324" t="s">
        <v>272</v>
      </c>
      <c r="E21" s="232">
        <f>'MUSTER Eingabe'!C189</f>
        <v>2.1861938984800079E-2</v>
      </c>
      <c r="F21" s="232">
        <f>'MUSTER Eingabe'!D189</f>
        <v>2.4312982605804757E-2</v>
      </c>
      <c r="G21" s="243">
        <f>'MUSTER Eingabe'!E189</f>
        <v>2.5084968099695903E-2</v>
      </c>
      <c r="H21" s="250">
        <f>'MUSTER Eingabe'!F189</f>
        <v>2.754787050216435E-2</v>
      </c>
      <c r="I21" s="250">
        <f>'MUSTER Eingabe'!G189</f>
        <v>5.0646100738029748E-2</v>
      </c>
      <c r="J21" s="258">
        <f>'MUSTER Eingabe'!H189</f>
        <v>4.9508630178958478E-2</v>
      </c>
    </row>
    <row r="22" spans="1:10" s="170" customFormat="1" ht="45" x14ac:dyDescent="0.25">
      <c r="A22" s="173"/>
      <c r="B22" s="190" t="s">
        <v>273</v>
      </c>
      <c r="C22" s="323"/>
      <c r="D22" s="325"/>
      <c r="E22" s="237"/>
      <c r="F22" s="237"/>
      <c r="G22" s="246"/>
      <c r="H22" s="253"/>
      <c r="I22" s="253"/>
      <c r="J22" s="261"/>
    </row>
    <row r="23" spans="1:10" s="195" customFormat="1" ht="15" customHeight="1" x14ac:dyDescent="0.2">
      <c r="A23" s="180" t="s">
        <v>224</v>
      </c>
      <c r="B23" s="180"/>
      <c r="C23" s="322" t="s">
        <v>274</v>
      </c>
      <c r="D23" s="324" t="s">
        <v>275</v>
      </c>
      <c r="E23" s="232">
        <f>'MUSTER Eingabe'!C196</f>
        <v>0.10209918172600888</v>
      </c>
      <c r="F23" s="232">
        <f>'MUSTER Eingabe'!D196</f>
        <v>9.1694574311703525E-2</v>
      </c>
      <c r="G23" s="243">
        <f>'MUSTER Eingabe'!E196</f>
        <v>0.23999356781568867</v>
      </c>
      <c r="H23" s="250">
        <f>'MUSTER Eingabe'!F196</f>
        <v>0.22428709620284207</v>
      </c>
      <c r="I23" s="250">
        <f>'MUSTER Eingabe'!G196</f>
        <v>9.275339745337019E-2</v>
      </c>
      <c r="J23" s="258">
        <f>'MUSTER Eingabe'!H196</f>
        <v>7.1991413387785017E-2</v>
      </c>
    </row>
    <row r="24" spans="1:10" s="170" customFormat="1" ht="33.75" customHeight="1" x14ac:dyDescent="0.25">
      <c r="A24" s="196"/>
      <c r="B24" s="197" t="s">
        <v>276</v>
      </c>
      <c r="C24" s="323"/>
      <c r="D24" s="325"/>
      <c r="E24" s="235"/>
      <c r="F24" s="235"/>
      <c r="G24" s="244"/>
      <c r="H24" s="251"/>
      <c r="I24" s="251"/>
      <c r="J24" s="259"/>
    </row>
    <row r="25" spans="1:10" s="202" customFormat="1" ht="12" x14ac:dyDescent="0.25">
      <c r="A25" s="198"/>
      <c r="B25" s="198"/>
      <c r="C25" s="199"/>
      <c r="D25" s="200"/>
      <c r="E25" s="201"/>
      <c r="F25" s="201"/>
      <c r="G25" s="201"/>
      <c r="H25" s="201"/>
      <c r="I25" s="201"/>
      <c r="J25" s="201"/>
    </row>
    <row r="26" spans="1:10" x14ac:dyDescent="0.25">
      <c r="A26" s="203"/>
      <c r="B26" s="166"/>
      <c r="D26" s="204"/>
    </row>
  </sheetData>
  <sheetProtection sheet="1" objects="1" scenarios="1"/>
  <mergeCells count="12">
    <mergeCell ref="C13:C14"/>
    <mergeCell ref="D13:D14"/>
    <mergeCell ref="C21:C22"/>
    <mergeCell ref="D21:D22"/>
    <mergeCell ref="C23:C24"/>
    <mergeCell ref="D23:D24"/>
    <mergeCell ref="C15:C16"/>
    <mergeCell ref="D15:D16"/>
    <mergeCell ref="C17:C18"/>
    <mergeCell ref="D17:D18"/>
    <mergeCell ref="C19:C20"/>
    <mergeCell ref="D19:D20"/>
  </mergeCells>
  <conditionalFormatting sqref="H4:J4 E7:F7 H7:J7 E4:F4 E15:F15 H15:J15 E17:F17 H17:J17 E19:F19 H19:J19 E21:F21 H21:J21 E23:F23 H23:J23 E5">
    <cfRule type="cellIs" dxfId="4" priority="7" operator="equal">
      <formula>0</formula>
    </cfRule>
  </conditionalFormatting>
  <conditionalFormatting sqref="E11:F11 H11:J11">
    <cfRule type="cellIs" dxfId="3" priority="4" operator="equal">
      <formula>"-"</formula>
    </cfRule>
  </conditionalFormatting>
  <conditionalFormatting sqref="G11">
    <cfRule type="cellIs" dxfId="2" priority="3" operator="equal">
      <formula>"-"</formula>
    </cfRule>
  </conditionalFormatting>
  <conditionalFormatting sqref="E8">
    <cfRule type="cellIs" dxfId="1" priority="2" operator="equal">
      <formula>0</formula>
    </cfRule>
  </conditionalFormatting>
  <conditionalFormatting sqref="E13:F13 H13:J13">
    <cfRule type="cellIs" dxfId="0" priority="1" operator="equal">
      <formula>0</formula>
    </cfRule>
  </conditionalFormatting>
  <pageMargins left="0.59055118110236227" right="0.59055118110236227" top="0.78740157480314965" bottom="0.59055118110236227" header="0.39370078740157483" footer="0.31496062992125984"/>
  <pageSetup paperSize="9" scale="96" orientation="landscape" r:id="rId1"/>
  <headerFooter>
    <oddHeader>&amp;L&amp;"Arial Black,Fett"&amp;14FINANZKENNZAHLEN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Vorgehen</vt:lpstr>
      <vt:lpstr>Eingabe</vt:lpstr>
      <vt:lpstr>Kennzahlen</vt:lpstr>
      <vt:lpstr>MUSTER Eingabe</vt:lpstr>
      <vt:lpstr>MUSTER Kennzahlen</vt:lpstr>
      <vt:lpstr>Kennzahlen!Print_Titles</vt:lpstr>
      <vt:lpstr>'MUSTER Kennzahlen'!Print_Titles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Maissen</dc:creator>
  <cp:lastModifiedBy> Alex Maissen</cp:lastModifiedBy>
  <cp:lastPrinted>2023-10-26T06:54:05Z</cp:lastPrinted>
  <dcterms:created xsi:type="dcterms:W3CDTF">2020-10-20T10:11:18Z</dcterms:created>
  <dcterms:modified xsi:type="dcterms:W3CDTF">2023-10-26T06:55:35Z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