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tschri\Downloads\"/>
    </mc:Choice>
  </mc:AlternateContent>
  <bookViews>
    <workbookView xWindow="390" yWindow="105" windowWidth="14625" windowHeight="7950"/>
  </bookViews>
  <sheets>
    <sheet name="Tabelle1" sheetId="1" r:id="rId1"/>
  </sheets>
  <definedNames>
    <definedName name="BENUTZERINFO_BEZEICHNUNG">Tabelle1!$B$5</definedName>
    <definedName name="_xlnm.Print_Area" localSheetId="0">Tabelle1!$A$2:$F$116</definedName>
    <definedName name="_xlnm.Print_Titles" localSheetId="0">Tabelle1!$2:$10</definedName>
    <definedName name="PERSIDNUMERISCH">Tabelle1!$B$2</definedName>
    <definedName name="PFLICHTIGERANSCHRIFT_NAME">Tabelle1!$R$3</definedName>
    <definedName name="PFLICHTIGERANSCHRIFT_VORNAME">Tabelle1!$Q$3</definedName>
    <definedName name="STEUERJAHR">Tabelle1!$B$4</definedName>
  </definedNames>
  <calcPr calcId="162913"/>
</workbook>
</file>

<file path=xl/calcChain.xml><?xml version="1.0" encoding="utf-8"?>
<calcChain xmlns="http://schemas.openxmlformats.org/spreadsheetml/2006/main">
  <c r="B6" i="1" l="1"/>
  <c r="H3" i="1" l="1"/>
  <c r="H4" i="1"/>
  <c r="H2" i="1"/>
  <c r="H5" i="1"/>
  <c r="H6" i="1" l="1"/>
  <c r="G2" i="1" s="1"/>
  <c r="A73" i="1"/>
  <c r="D50" i="1"/>
  <c r="D67" i="1" s="1"/>
  <c r="C50" i="1"/>
  <c r="C56" i="1" s="1"/>
  <c r="D49" i="1"/>
  <c r="D71" i="1" s="1"/>
  <c r="C49" i="1"/>
  <c r="D60" i="1" s="1"/>
  <c r="C46" i="1"/>
  <c r="K59" i="1" s="1"/>
  <c r="C45" i="1"/>
  <c r="C58" i="1" s="1"/>
  <c r="C42" i="1"/>
  <c r="J58" i="1" s="1"/>
  <c r="C41" i="1"/>
  <c r="C57" i="1" s="1"/>
  <c r="C38" i="1"/>
  <c r="I59" i="1" s="1"/>
  <c r="C37" i="1"/>
  <c r="C54" i="1" s="1"/>
  <c r="D35" i="1"/>
  <c r="C35" i="1"/>
  <c r="N32" i="1"/>
  <c r="N31" i="1" s="1"/>
  <c r="L32" i="1"/>
  <c r="I32" i="1"/>
  <c r="B32" i="1"/>
  <c r="H30" i="1"/>
  <c r="H29" i="1"/>
  <c r="B29" i="1"/>
  <c r="H27" i="1"/>
  <c r="H26" i="1"/>
  <c r="B26" i="1"/>
  <c r="H24" i="1"/>
  <c r="H23" i="1"/>
  <c r="H22" i="1"/>
  <c r="B22" i="1"/>
  <c r="H20" i="1"/>
  <c r="H18" i="1"/>
  <c r="F17" i="1"/>
  <c r="D38" i="1" s="1"/>
  <c r="C39" i="1" s="1"/>
  <c r="H16" i="1"/>
  <c r="D41" i="1" l="1"/>
  <c r="D68" i="1" s="1"/>
  <c r="E68" i="1" s="1"/>
  <c r="D42" i="1"/>
  <c r="J69" i="1" s="1"/>
  <c r="D45" i="1"/>
  <c r="D69" i="1" s="1"/>
  <c r="D46" i="1"/>
  <c r="K70" i="1" s="1"/>
  <c r="C69" i="1"/>
  <c r="I83" i="1"/>
  <c r="F83" i="1" s="1"/>
  <c r="I51" i="1"/>
  <c r="I52" i="1" s="1"/>
  <c r="F52" i="1" s="1"/>
  <c r="C60" i="1"/>
  <c r="C71" i="1"/>
  <c r="C47" i="1"/>
  <c r="K55" i="1" s="1"/>
  <c r="D47" i="1"/>
  <c r="K66" i="1" s="1"/>
  <c r="C43" i="1"/>
  <c r="J54" i="1" s="1"/>
  <c r="D43" i="1"/>
  <c r="D39" i="1"/>
  <c r="A63" i="1"/>
  <c r="A94" i="1" s="1"/>
  <c r="C68" i="1"/>
  <c r="H17" i="1"/>
  <c r="H31" i="1" s="1"/>
  <c r="D37" i="1"/>
  <c r="D57" i="1"/>
  <c r="E57" i="1" s="1"/>
  <c r="A52" i="1"/>
  <c r="A83" i="1" s="1"/>
  <c r="E4" i="1"/>
  <c r="E2" i="1"/>
  <c r="E3" i="1"/>
  <c r="I70" i="1"/>
  <c r="C70" i="1"/>
  <c r="D70" i="1"/>
  <c r="D54" i="1"/>
  <c r="E54" i="1" s="1"/>
  <c r="I55" i="1"/>
  <c r="D58" i="1"/>
  <c r="D59" i="1"/>
  <c r="M32" i="1"/>
  <c r="M31" i="1" s="1"/>
  <c r="J53" i="1"/>
  <c r="J55" i="1" s="1"/>
  <c r="D56" i="1"/>
  <c r="J57" i="1"/>
  <c r="J59" i="1" s="1"/>
  <c r="L59" i="1" s="1"/>
  <c r="C67" i="1"/>
  <c r="J32" i="1"/>
  <c r="I35" i="1"/>
  <c r="F34" i="1" s="1"/>
  <c r="C59" i="1"/>
  <c r="J68" i="1"/>
  <c r="J70" i="1" s="1"/>
  <c r="C66" i="1" l="1"/>
  <c r="D66" i="1"/>
  <c r="C55" i="1"/>
  <c r="J64" i="1"/>
  <c r="J66" i="1" s="1"/>
  <c r="J65" i="1"/>
  <c r="D55" i="1"/>
  <c r="I66" i="1"/>
  <c r="L66" i="1" s="1"/>
  <c r="D65" i="1"/>
  <c r="E65" i="1" s="1"/>
  <c r="C65" i="1"/>
  <c r="H58" i="1"/>
  <c r="L55" i="1"/>
  <c r="H65" i="1"/>
  <c r="H55" i="1"/>
  <c r="H54" i="1"/>
  <c r="H59" i="1" s="1"/>
  <c r="E59" i="1" s="1"/>
  <c r="H69" i="1"/>
  <c r="H70" i="1" s="1"/>
  <c r="E70" i="1" s="1"/>
  <c r="L70" i="1"/>
  <c r="J31" i="1"/>
  <c r="K32" i="1"/>
  <c r="H66" i="1" l="1"/>
  <c r="E66" i="1" s="1"/>
  <c r="E97" i="1" s="1"/>
  <c r="A104" i="1"/>
  <c r="C89" i="1"/>
  <c r="D102" i="1"/>
  <c r="D88" i="1"/>
  <c r="C102" i="1"/>
  <c r="C88" i="1"/>
  <c r="D101" i="1"/>
  <c r="D87" i="1"/>
  <c r="C101" i="1"/>
  <c r="C87" i="1"/>
  <c r="D100" i="1"/>
  <c r="D86" i="1"/>
  <c r="C100" i="1"/>
  <c r="C86" i="1"/>
  <c r="D99" i="1"/>
  <c r="D85" i="1"/>
  <c r="C99" i="1"/>
  <c r="C85" i="1"/>
  <c r="D98" i="1"/>
  <c r="H84" i="1"/>
  <c r="C98" i="1"/>
  <c r="D97" i="1"/>
  <c r="C97" i="1"/>
  <c r="D96" i="1"/>
  <c r="C96" i="1"/>
  <c r="D91" i="1"/>
  <c r="C91" i="1"/>
  <c r="D90" i="1"/>
  <c r="C90" i="1"/>
  <c r="D89" i="1"/>
  <c r="E101" i="1"/>
  <c r="M70" i="1"/>
  <c r="A105" i="1"/>
  <c r="A80" i="1"/>
  <c r="A112" i="1" s="1"/>
  <c r="A81" i="1"/>
  <c r="A113" i="1" s="1"/>
  <c r="H76" i="1"/>
  <c r="E55" i="1"/>
  <c r="M59" i="1"/>
  <c r="A79" i="1" s="1"/>
  <c r="A111" i="1" s="1"/>
  <c r="E90" i="1"/>
  <c r="M66" i="1"/>
  <c r="E86" i="1" l="1"/>
  <c r="M55" i="1"/>
  <c r="A78" i="1" s="1"/>
  <c r="A110" i="1" s="1"/>
</calcChain>
</file>

<file path=xl/comments1.xml><?xml version="1.0" encoding="utf-8"?>
<comments xmlns="http://schemas.openxmlformats.org/spreadsheetml/2006/main">
  <authors>
    <author>Christian Annen</author>
  </authors>
  <commentList>
    <comment ref="F17" authorId="0" shapeId="0">
      <text>
        <r>
          <rPr>
            <b/>
            <sz val="9"/>
            <color indexed="81"/>
            <rFont val="Tahoma"/>
            <family val="2"/>
          </rPr>
          <t>Zuerst Eigentumsanteil vom Ehemann ausfüllen, damit der Anteil der Ehefrau automatisch ergänz wird.</t>
        </r>
      </text>
    </comment>
  </commentList>
</comments>
</file>

<file path=xl/sharedStrings.xml><?xml version="1.0" encoding="utf-8"?>
<sst xmlns="http://schemas.openxmlformats.org/spreadsheetml/2006/main" count="123" uniqueCount="70">
  <si>
    <t>Eigenmietwert</t>
  </si>
  <si>
    <t>Ehemann</t>
  </si>
  <si>
    <t>Ehefrau</t>
  </si>
  <si>
    <t>Schuldzinsen</t>
  </si>
  <si>
    <t>ordentliche Alimente</t>
  </si>
  <si>
    <t>Auswahl</t>
  </si>
  <si>
    <t>VA-
Code</t>
  </si>
  <si>
    <t>bitte wählen</t>
  </si>
  <si>
    <t>Allgemeine Angaben</t>
  </si>
  <si>
    <t>Mietwert</t>
  </si>
  <si>
    <t>beide Ehegatten nach Anteil</t>
  </si>
  <si>
    <t>pauschal</t>
  </si>
  <si>
    <t>effektiv</t>
  </si>
  <si>
    <t>Mietwert der Liegenschaft</t>
  </si>
  <si>
    <t>PID Ehemann:</t>
  </si>
  <si>
    <t>PID Ehefrau:</t>
  </si>
  <si>
    <t>Die Liegenschaft wird bewohnt durch:</t>
  </si>
  <si>
    <t>Mit welcher Methode wurden die Kosten geltend gemacht:</t>
  </si>
  <si>
    <t>Die Schuldzinsen werden bezahlt durch:</t>
  </si>
  <si>
    <t>Liegenschafts-unterhalts-
kosten</t>
  </si>
  <si>
    <t>Kantonssteuer</t>
  </si>
  <si>
    <t>Bundessteuer</t>
  </si>
  <si>
    <t>PID</t>
  </si>
  <si>
    <t>Name</t>
  </si>
  <si>
    <t>Steuerperiode</t>
  </si>
  <si>
    <t>Sachbearbeiter</t>
  </si>
  <si>
    <t>Datum</t>
  </si>
  <si>
    <t>Dieses Blatt darf bei Bedarf der steuerpflichtigen Person zugestellt werden.</t>
  </si>
  <si>
    <t>keine ordentliche Alimente</t>
  </si>
  <si>
    <t>Check</t>
  </si>
  <si>
    <t>Bitte sämtliche Werte
in den roten Zellen abfüllen.</t>
  </si>
  <si>
    <t>Anteil Ehemann (in %):</t>
  </si>
  <si>
    <t>Anteil Ehefrau (in %):</t>
  </si>
  <si>
    <t>Jahr</t>
  </si>
  <si>
    <t>Endejahr</t>
  </si>
  <si>
    <t>Anz. Tage von</t>
  </si>
  <si>
    <t>Anfangjahr</t>
  </si>
  <si>
    <t>Gültigkeit</t>
  </si>
  <si>
    <t>Datum vor Eintritt</t>
  </si>
  <si>
    <t>Druck:</t>
  </si>
  <si>
    <t>Version 1.2</t>
  </si>
  <si>
    <t>www.sz.ch/steuern -&gt; Rechtliche Grundlagen -&gt; Merkblätter</t>
  </si>
  <si>
    <t>Total Eigenmietwert der Wohnung für das ganze Jahr:</t>
  </si>
  <si>
    <t>Die Liegenschaftsunterhaltskosten werden bezahlt durch:</t>
  </si>
  <si>
    <t>Ehegattenalimente werden bezahlt durch:</t>
  </si>
  <si>
    <t>Aufteilung der Werte zwischen den Ehegatten mit Verrechnung durch die Alimentenzahlungen.</t>
  </si>
  <si>
    <t>Abziehbare Alimente</t>
  </si>
  <si>
    <t>Steuerbare Alimente</t>
  </si>
  <si>
    <t>Unterhaltskostenabzug</t>
  </si>
  <si>
    <t>Schuldzinsenabzug</t>
  </si>
  <si>
    <t>Bezahlte Alimente</t>
  </si>
  <si>
    <t>Erhaltene Alimente</t>
  </si>
  <si>
    <t>VA-Code</t>
  </si>
  <si>
    <t>effektiv:</t>
  </si>
  <si>
    <t>530 - Eigenmietwert</t>
  </si>
  <si>
    <t>pauschale:</t>
  </si>
  <si>
    <r>
      <t xml:space="preserve">555 - Steuerbare Alimente </t>
    </r>
    <r>
      <rPr>
        <sz val="8.5"/>
        <color theme="1"/>
        <rFont val="Arial"/>
        <family val="2"/>
      </rPr>
      <t>(aus Verrechnung)</t>
    </r>
  </si>
  <si>
    <r>
      <t xml:space="preserve">555 - Steuerbare Alimente </t>
    </r>
    <r>
      <rPr>
        <sz val="8.5"/>
        <color theme="1"/>
        <rFont val="Arial"/>
        <family val="2"/>
      </rPr>
      <t>(erhaltene)</t>
    </r>
  </si>
  <si>
    <t>602 - Liegenschaftsunterhaltskosten</t>
  </si>
  <si>
    <t>610 - Schuldzinsen</t>
  </si>
  <si>
    <r>
      <t xml:space="preserve">735 - Abziehbare Alimente </t>
    </r>
    <r>
      <rPr>
        <sz val="8.5"/>
        <color theme="1"/>
        <rFont val="Arial"/>
        <family val="2"/>
      </rPr>
      <t>(aus Verrechnung)</t>
    </r>
  </si>
  <si>
    <r>
      <t xml:space="preserve">735 - Abziehbare Alimente </t>
    </r>
    <r>
      <rPr>
        <sz val="8.5"/>
        <color theme="1"/>
        <rFont val="Arial"/>
        <family val="2"/>
      </rPr>
      <t>(bezahlte)</t>
    </r>
  </si>
  <si>
    <t>* Für den Eigenmietwert aus der unentgeltlichen Überlassung der Liegenschaft muss für die direkte Bundessteuer ein Zuschlag von 5% erhoben werden.</t>
  </si>
  <si>
    <t>* Für den Eigenmietwert aus der unentgeltlichen Überlassung der Liegenschaft muss für die direkte Bundessteuer ein Zuschlag von 5% erhoben werden. Das gleiche gilt auch für den pauschalen Liegenschaftsunterhalt.</t>
  </si>
  <si>
    <t>Berechnungsnachweis der verrechneten Alimente</t>
  </si>
  <si>
    <r>
      <t xml:space="preserve">555 - Steuerbare Alimente * </t>
    </r>
    <r>
      <rPr>
        <sz val="8.5"/>
        <color theme="1"/>
        <rFont val="Arial"/>
        <family val="2"/>
      </rPr>
      <t>(aus Verrechnung)</t>
    </r>
  </si>
  <si>
    <r>
      <t xml:space="preserve">735 - Abziehbare Alimente * </t>
    </r>
    <r>
      <rPr>
        <sz val="8.5"/>
        <color theme="1"/>
        <rFont val="Arial"/>
        <family val="2"/>
      </rPr>
      <t>(aus Verrechnung)</t>
    </r>
  </si>
  <si>
    <t>Berechnungsnachweis der umgerechneten und verrechneten Alimente</t>
  </si>
  <si>
    <t>Diese Deklarationshilfe basiert auf dem Merkblatt "Besteuerung von getrennt lebenden und geschiedenen Ehegatten mit Liegenschaften" welches abrufbar ist unter:</t>
  </si>
  <si>
    <t>Deklarationshilfe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</si>
</sst>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CHF]\ #,##0;[Red][$CHF]\ \-#,##0"/>
    <numFmt numFmtId="165" formatCode="#,##0_ ;[Red]\-#,##0\ "/>
    <numFmt numFmtId="166" formatCode="0.000%"/>
    <numFmt numFmtId="167" formatCode="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5"/>
      <color rgb="FFFF0000"/>
      <name val="Arial"/>
      <family val="2"/>
    </font>
    <font>
      <b/>
      <sz val="14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7"/>
      <color rgb="FFFF0000"/>
      <name val="Arial"/>
      <family val="2"/>
    </font>
    <font>
      <b/>
      <sz val="9"/>
      <color indexed="81"/>
      <name val="Tahoma"/>
      <family val="2"/>
    </font>
    <font>
      <i/>
      <sz val="7"/>
      <color theme="1"/>
      <name val="Arial"/>
      <family val="2"/>
    </font>
    <font>
      <i/>
      <sz val="7"/>
      <color rgb="FF00B0F0"/>
      <name val="Arial"/>
      <family val="2"/>
    </font>
    <font>
      <sz val="8.5"/>
      <color theme="1"/>
      <name val="Arial"/>
      <family val="2"/>
    </font>
    <font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D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6" fillId="0" borderId="0" xfId="0" applyFo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11" fillId="0" borderId="0" xfId="0" applyFont="1" applyAlignment="1" applyProtection="1">
      <alignment horizontal="right"/>
    </xf>
    <xf numFmtId="14" fontId="6" fillId="0" borderId="0" xfId="0" applyNumberFormat="1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8" fillId="0" borderId="0" xfId="0" applyFont="1" applyProtection="1"/>
    <xf numFmtId="0" fontId="13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166" fontId="3" fillId="0" borderId="0" xfId="0" applyNumberFormat="1" applyFont="1" applyProtection="1"/>
    <xf numFmtId="0" fontId="7" fillId="0" borderId="0" xfId="0" applyFont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/>
    </xf>
    <xf numFmtId="0" fontId="3" fillId="0" borderId="0" xfId="0" applyFont="1" applyFill="1" applyAlignment="1" applyProtection="1">
      <alignment horizontal="center"/>
    </xf>
    <xf numFmtId="165" fontId="3" fillId="0" borderId="0" xfId="0" applyNumberFormat="1" applyFont="1" applyAlignment="1" applyProtection="1">
      <alignment horizontal="center"/>
    </xf>
    <xf numFmtId="0" fontId="1" fillId="0" borderId="0" xfId="0" applyFont="1" applyBorder="1" applyAlignment="1" applyProtection="1"/>
    <xf numFmtId="0" fontId="1" fillId="0" borderId="0" xfId="0" applyFont="1" applyBorder="1" applyProtection="1"/>
    <xf numFmtId="0" fontId="6" fillId="0" borderId="21" xfId="0" applyFont="1" applyBorder="1" applyAlignment="1" applyProtection="1">
      <alignment horizontal="center"/>
    </xf>
    <xf numFmtId="0" fontId="6" fillId="0" borderId="40" xfId="0" applyFont="1" applyBorder="1" applyAlignment="1" applyProtection="1">
      <alignment horizontal="center"/>
    </xf>
    <xf numFmtId="0" fontId="6" fillId="0" borderId="26" xfId="0" applyFont="1" applyBorder="1" applyAlignment="1" applyProtection="1">
      <alignment horizontal="center"/>
    </xf>
    <xf numFmtId="0" fontId="6" fillId="0" borderId="41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 wrapText="1"/>
    </xf>
    <xf numFmtId="0" fontId="6" fillId="0" borderId="10" xfId="0" applyFont="1" applyBorder="1" applyProtection="1"/>
    <xf numFmtId="3" fontId="6" fillId="0" borderId="22" xfId="0" applyNumberFormat="1" applyFont="1" applyFill="1" applyBorder="1" applyAlignment="1" applyProtection="1">
      <alignment horizontal="right"/>
    </xf>
    <xf numFmtId="3" fontId="6" fillId="0" borderId="23" xfId="0" applyNumberFormat="1" applyFont="1" applyFill="1" applyBorder="1" applyAlignment="1" applyProtection="1">
      <alignment horizontal="right"/>
    </xf>
    <xf numFmtId="3" fontId="1" fillId="0" borderId="0" xfId="0" applyNumberFormat="1" applyFont="1" applyBorder="1" applyAlignment="1" applyProtection="1">
      <alignment horizontal="right"/>
    </xf>
    <xf numFmtId="0" fontId="6" fillId="0" borderId="2" xfId="0" applyFont="1" applyBorder="1" applyProtection="1"/>
    <xf numFmtId="3" fontId="6" fillId="0" borderId="1" xfId="0" applyNumberFormat="1" applyFont="1" applyFill="1" applyBorder="1" applyAlignment="1" applyProtection="1">
      <alignment horizontal="right"/>
    </xf>
    <xf numFmtId="3" fontId="6" fillId="0" borderId="25" xfId="0" applyNumberFormat="1" applyFont="1" applyFill="1" applyBorder="1" applyAlignment="1" applyProtection="1">
      <alignment horizontal="right"/>
    </xf>
    <xf numFmtId="0" fontId="6" fillId="0" borderId="29" xfId="0" applyFont="1" applyBorder="1" applyProtection="1"/>
    <xf numFmtId="3" fontId="6" fillId="0" borderId="27" xfId="0" applyNumberFormat="1" applyFont="1" applyFill="1" applyBorder="1" applyAlignment="1" applyProtection="1">
      <alignment horizontal="right"/>
    </xf>
    <xf numFmtId="3" fontId="6" fillId="0" borderId="28" xfId="0" applyNumberFormat="1" applyFont="1" applyFill="1" applyBorder="1" applyAlignment="1" applyProtection="1">
      <alignment horizontal="right"/>
    </xf>
    <xf numFmtId="0" fontId="7" fillId="0" borderId="0" xfId="0" applyFont="1" applyProtection="1"/>
    <xf numFmtId="3" fontId="6" fillId="0" borderId="0" xfId="0" applyNumberFormat="1" applyFont="1" applyFill="1" applyAlignment="1" applyProtection="1">
      <alignment horizontal="right"/>
    </xf>
    <xf numFmtId="3" fontId="6" fillId="0" borderId="1" xfId="0" applyNumberFormat="1" applyFont="1" applyBorder="1" applyAlignment="1" applyProtection="1">
      <alignment horizontal="right"/>
    </xf>
    <xf numFmtId="3" fontId="6" fillId="0" borderId="25" xfId="0" applyNumberFormat="1" applyFont="1" applyBorder="1" applyAlignment="1" applyProtection="1">
      <alignment horizontal="right"/>
    </xf>
    <xf numFmtId="0" fontId="5" fillId="0" borderId="0" xfId="0" applyFont="1" applyProtection="1"/>
    <xf numFmtId="3" fontId="6" fillId="0" borderId="27" xfId="0" applyNumberFormat="1" applyFont="1" applyBorder="1" applyAlignment="1" applyProtection="1">
      <alignment horizontal="right"/>
    </xf>
    <xf numFmtId="3" fontId="6" fillId="0" borderId="28" xfId="0" applyNumberFormat="1" applyFont="1" applyBorder="1" applyAlignment="1" applyProtection="1">
      <alignment horizontal="right"/>
    </xf>
    <xf numFmtId="3" fontId="6" fillId="0" borderId="0" xfId="0" applyNumberFormat="1" applyFont="1" applyBorder="1" applyAlignment="1" applyProtection="1">
      <alignment horizontal="right"/>
    </xf>
    <xf numFmtId="0" fontId="6" fillId="0" borderId="0" xfId="0" applyNumberFormat="1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center" vertical="center" textRotation="180" wrapText="1"/>
    </xf>
    <xf numFmtId="0" fontId="5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left"/>
    </xf>
    <xf numFmtId="14" fontId="3" fillId="0" borderId="0" xfId="0" applyNumberFormat="1" applyFont="1" applyAlignment="1" applyProtection="1">
      <alignment horizontal="right"/>
    </xf>
    <xf numFmtId="0" fontId="3" fillId="0" borderId="0" xfId="0" applyFont="1" applyBorder="1" applyAlignment="1" applyProtection="1"/>
    <xf numFmtId="0" fontId="3" fillId="0" borderId="0" xfId="0" applyFont="1" applyBorder="1" applyProtection="1"/>
    <xf numFmtId="0" fontId="6" fillId="0" borderId="11" xfId="0" applyFont="1" applyBorder="1" applyAlignment="1" applyProtection="1">
      <alignment vertical="center"/>
    </xf>
    <xf numFmtId="0" fontId="6" fillId="2" borderId="10" xfId="0" applyFont="1" applyFill="1" applyBorder="1" applyAlignment="1" applyProtection="1">
      <alignment horizontal="left" vertical="center"/>
      <protection locked="0"/>
    </xf>
    <xf numFmtId="0" fontId="6" fillId="0" borderId="11" xfId="0" applyFont="1" applyFill="1" applyBorder="1" applyAlignment="1" applyProtection="1">
      <alignment vertical="center"/>
    </xf>
    <xf numFmtId="10" fontId="6" fillId="2" borderId="12" xfId="0" applyNumberFormat="1" applyFont="1" applyFill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vertical="center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vertical="center"/>
    </xf>
    <xf numFmtId="0" fontId="6" fillId="0" borderId="3" xfId="0" applyFont="1" applyFill="1" applyBorder="1" applyAlignment="1" applyProtection="1">
      <alignment vertical="center"/>
    </xf>
    <xf numFmtId="10" fontId="6" fillId="2" borderId="13" xfId="0" applyNumberFormat="1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vertical="center"/>
    </xf>
    <xf numFmtId="14" fontId="1" fillId="0" borderId="0" xfId="0" applyNumberFormat="1" applyFont="1" applyBorder="1" applyProtection="1"/>
    <xf numFmtId="0" fontId="2" fillId="0" borderId="0" xfId="0" applyFont="1" applyAlignment="1" applyProtection="1">
      <alignment horizontal="left"/>
    </xf>
    <xf numFmtId="0" fontId="6" fillId="0" borderId="9" xfId="0" applyFont="1" applyBorder="1" applyAlignment="1" applyProtection="1">
      <alignment horizontal="left" vertical="center"/>
    </xf>
    <xf numFmtId="14" fontId="12" fillId="0" borderId="0" xfId="0" applyNumberFormat="1" applyFont="1" applyAlignment="1" applyProtection="1">
      <alignment vertical="top"/>
    </xf>
    <xf numFmtId="0" fontId="4" fillId="0" borderId="0" xfId="0" applyFont="1" applyBorder="1" applyAlignment="1" applyProtection="1">
      <alignment vertical="center" textRotation="180" wrapText="1"/>
    </xf>
    <xf numFmtId="0" fontId="4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/>
    </xf>
    <xf numFmtId="0" fontId="7" fillId="0" borderId="31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6" fillId="4" borderId="0" xfId="0" applyFont="1" applyFill="1" applyAlignment="1" applyProtection="1">
      <alignment horizontal="center" vertical="center"/>
    </xf>
    <xf numFmtId="0" fontId="3" fillId="5" borderId="0" xfId="0" applyFont="1" applyFill="1" applyBorder="1" applyAlignment="1" applyProtection="1">
      <alignment vertical="center"/>
    </xf>
    <xf numFmtId="3" fontId="6" fillId="0" borderId="4" xfId="0" applyNumberFormat="1" applyFont="1" applyBorder="1" applyAlignment="1" applyProtection="1">
      <alignment horizontal="right"/>
    </xf>
    <xf numFmtId="3" fontId="6" fillId="0" borderId="49" xfId="0" applyNumberFormat="1" applyFont="1" applyBorder="1" applyAlignment="1" applyProtection="1">
      <alignment horizontal="right"/>
    </xf>
    <xf numFmtId="0" fontId="5" fillId="0" borderId="0" xfId="0" applyFont="1" applyAlignment="1" applyProtection="1">
      <alignment wrapText="1"/>
    </xf>
    <xf numFmtId="0" fontId="7" fillId="0" borderId="22" xfId="0" applyFont="1" applyBorder="1" applyAlignment="1" applyProtection="1">
      <alignment horizontal="center"/>
    </xf>
    <xf numFmtId="0" fontId="7" fillId="0" borderId="23" xfId="0" applyFont="1" applyBorder="1" applyAlignment="1" applyProtection="1">
      <alignment horizontal="center"/>
    </xf>
    <xf numFmtId="0" fontId="1" fillId="0" borderId="36" xfId="0" applyFont="1" applyBorder="1" applyProtection="1"/>
    <xf numFmtId="0" fontId="1" fillId="0" borderId="37" xfId="0" applyFont="1" applyBorder="1" applyProtection="1"/>
    <xf numFmtId="0" fontId="1" fillId="0" borderId="38" xfId="0" applyFont="1" applyBorder="1" applyProtection="1"/>
    <xf numFmtId="0" fontId="18" fillId="0" borderId="0" xfId="0" applyFont="1" applyProtection="1"/>
    <xf numFmtId="0" fontId="6" fillId="0" borderId="46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vertical="top" wrapText="1"/>
    </xf>
    <xf numFmtId="0" fontId="7" fillId="0" borderId="18" xfId="0" applyFont="1" applyBorder="1" applyAlignment="1" applyProtection="1">
      <alignment horizontal="center"/>
    </xf>
    <xf numFmtId="0" fontId="7" fillId="0" borderId="19" xfId="0" applyFont="1" applyBorder="1" applyAlignment="1" applyProtection="1">
      <alignment horizontal="center"/>
    </xf>
    <xf numFmtId="0" fontId="7" fillId="0" borderId="20" xfId="0" applyFont="1" applyBorder="1" applyAlignment="1" applyProtection="1">
      <alignment horizontal="center"/>
    </xf>
    <xf numFmtId="0" fontId="6" fillId="0" borderId="47" xfId="0" applyFont="1" applyBorder="1" applyAlignment="1" applyProtection="1">
      <alignment horizontal="left"/>
    </xf>
    <xf numFmtId="0" fontId="6" fillId="0" borderId="29" xfId="0" applyFont="1" applyBorder="1" applyAlignment="1" applyProtection="1">
      <alignment horizontal="left"/>
    </xf>
    <xf numFmtId="0" fontId="6" fillId="0" borderId="32" xfId="0" applyFont="1" applyBorder="1" applyAlignment="1" applyProtection="1">
      <alignment horizontal="left" vertical="center"/>
    </xf>
    <xf numFmtId="0" fontId="6" fillId="0" borderId="27" xfId="0" applyFont="1" applyBorder="1" applyAlignment="1" applyProtection="1">
      <alignment horizontal="left" vertical="center"/>
    </xf>
    <xf numFmtId="0" fontId="6" fillId="0" borderId="15" xfId="0" applyFont="1" applyBorder="1" applyAlignment="1" applyProtection="1">
      <alignment horizontal="left" vertical="center"/>
    </xf>
    <xf numFmtId="0" fontId="6" fillId="0" borderId="39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9" xfId="0" applyFont="1" applyBorder="1" applyAlignment="1" applyProtection="1">
      <alignment horizontal="left" vertical="center"/>
    </xf>
    <xf numFmtId="0" fontId="6" fillId="0" borderId="14" xfId="0" applyFont="1" applyBorder="1" applyAlignment="1" applyProtection="1">
      <alignment horizontal="left" vertical="center"/>
    </xf>
    <xf numFmtId="0" fontId="6" fillId="0" borderId="44" xfId="0" applyFont="1" applyBorder="1" applyAlignment="1" applyProtection="1">
      <alignment horizontal="left" vertical="center"/>
    </xf>
    <xf numFmtId="0" fontId="6" fillId="0" borderId="45" xfId="0" applyFont="1" applyBorder="1" applyAlignment="1" applyProtection="1">
      <alignment horizontal="left" vertical="center"/>
    </xf>
    <xf numFmtId="0" fontId="6" fillId="0" borderId="18" xfId="0" applyFont="1" applyBorder="1" applyAlignment="1" applyProtection="1">
      <alignment horizontal="left" vertical="center"/>
    </xf>
    <xf numFmtId="0" fontId="6" fillId="0" borderId="19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6" xfId="0" applyFont="1" applyBorder="1" applyAlignment="1" applyProtection="1">
      <alignment horizontal="center" vertical="center" wrapText="1"/>
    </xf>
    <xf numFmtId="0" fontId="7" fillId="0" borderId="36" xfId="0" applyFont="1" applyBorder="1" applyAlignment="1" applyProtection="1">
      <alignment horizontal="center" vertical="center" wrapText="1"/>
    </xf>
    <xf numFmtId="0" fontId="7" fillId="0" borderId="37" xfId="0" applyFont="1" applyBorder="1" applyAlignment="1" applyProtection="1">
      <alignment horizontal="center" vertical="center" wrapText="1"/>
    </xf>
    <xf numFmtId="0" fontId="7" fillId="0" borderId="38" xfId="0" applyFont="1" applyBorder="1" applyAlignment="1" applyProtection="1">
      <alignment horizontal="center" vertical="center" wrapText="1"/>
    </xf>
    <xf numFmtId="0" fontId="7" fillId="0" borderId="24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textRotation="180" wrapText="1"/>
    </xf>
    <xf numFmtId="0" fontId="4" fillId="0" borderId="5" xfId="0" applyFont="1" applyBorder="1" applyAlignment="1" applyProtection="1">
      <alignment horizontal="center" vertical="center" textRotation="180" wrapText="1"/>
    </xf>
    <xf numFmtId="0" fontId="4" fillId="0" borderId="6" xfId="0" applyFont="1" applyBorder="1" applyAlignment="1" applyProtection="1">
      <alignment horizontal="center" vertical="center" textRotation="180" wrapText="1"/>
    </xf>
    <xf numFmtId="0" fontId="7" fillId="0" borderId="48" xfId="0" applyFont="1" applyBorder="1" applyAlignment="1" applyProtection="1">
      <alignment horizontal="left"/>
    </xf>
    <xf numFmtId="0" fontId="7" fillId="0" borderId="10" xfId="0" applyFont="1" applyBorder="1" applyAlignment="1" applyProtection="1">
      <alignment horizontal="left"/>
    </xf>
    <xf numFmtId="14" fontId="1" fillId="0" borderId="47" xfId="0" applyNumberFormat="1" applyFont="1" applyBorder="1" applyAlignment="1" applyProtection="1">
      <alignment horizontal="left"/>
      <protection locked="0"/>
    </xf>
    <xf numFmtId="14" fontId="1" fillId="0" borderId="16" xfId="0" applyNumberFormat="1" applyFont="1" applyBorder="1" applyAlignment="1" applyProtection="1">
      <alignment horizontal="left"/>
      <protection locked="0"/>
    </xf>
    <xf numFmtId="14" fontId="1" fillId="0" borderId="17" xfId="0" applyNumberFormat="1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9" fillId="0" borderId="0" xfId="0" applyFont="1" applyAlignment="1" applyProtection="1">
      <alignment horizontal="center" vertical="center" textRotation="180" wrapText="1"/>
    </xf>
    <xf numFmtId="164" fontId="6" fillId="2" borderId="11" xfId="0" applyNumberFormat="1" applyFont="1" applyFill="1" applyBorder="1" applyAlignment="1" applyProtection="1">
      <alignment horizontal="left" vertical="center"/>
      <protection locked="0"/>
    </xf>
    <xf numFmtId="164" fontId="6" fillId="2" borderId="12" xfId="0" applyNumberFormat="1" applyFont="1" applyFill="1" applyBorder="1" applyAlignment="1" applyProtection="1">
      <alignment horizontal="left" vertical="center"/>
      <protection locked="0"/>
    </xf>
    <xf numFmtId="0" fontId="6" fillId="2" borderId="43" xfId="0" applyFont="1" applyFill="1" applyBorder="1" applyAlignment="1" applyProtection="1">
      <alignment horizontal="left" vertical="center"/>
      <protection locked="0"/>
    </xf>
    <xf numFmtId="0" fontId="6" fillId="2" borderId="41" xfId="0" applyFont="1" applyFill="1" applyBorder="1" applyAlignment="1" applyProtection="1">
      <alignment horizontal="left" vertical="center"/>
      <protection locked="0"/>
    </xf>
    <xf numFmtId="0" fontId="6" fillId="2" borderId="42" xfId="0" applyFont="1" applyFill="1" applyBorder="1" applyAlignment="1" applyProtection="1">
      <alignment horizontal="left" vertical="center"/>
      <protection locked="0"/>
    </xf>
    <xf numFmtId="0" fontId="6" fillId="2" borderId="31" xfId="0" applyFont="1" applyFill="1" applyBorder="1" applyAlignment="1" applyProtection="1">
      <alignment horizontal="left" vertical="center"/>
      <protection locked="0"/>
    </xf>
    <xf numFmtId="0" fontId="6" fillId="2" borderId="29" xfId="0" applyFont="1" applyFill="1" applyBorder="1" applyAlignment="1" applyProtection="1">
      <alignment horizontal="left" vertical="center"/>
      <protection locked="0"/>
    </xf>
    <xf numFmtId="0" fontId="6" fillId="2" borderId="28" xfId="0" applyFont="1" applyFill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center" wrapText="1"/>
    </xf>
    <xf numFmtId="167" fontId="6" fillId="2" borderId="19" xfId="0" applyNumberFormat="1" applyFont="1" applyFill="1" applyBorder="1" applyAlignment="1" applyProtection="1">
      <alignment horizontal="left" vertical="center"/>
      <protection locked="0"/>
    </xf>
    <xf numFmtId="167" fontId="6" fillId="2" borderId="20" xfId="0" applyNumberFormat="1" applyFont="1" applyFill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 horizontal="center" vertical="center" wrapText="1"/>
    </xf>
    <xf numFmtId="0" fontId="7" fillId="0" borderId="34" xfId="0" applyFont="1" applyBorder="1" applyAlignment="1" applyProtection="1">
      <alignment horizontal="center" vertical="center" wrapText="1"/>
    </xf>
    <xf numFmtId="0" fontId="7" fillId="0" borderId="35" xfId="0" applyFont="1" applyBorder="1" applyAlignment="1" applyProtection="1">
      <alignment horizontal="center" vertical="center" wrapText="1"/>
    </xf>
    <xf numFmtId="0" fontId="10" fillId="3" borderId="0" xfId="0" applyFont="1" applyFill="1" applyAlignment="1" applyProtection="1">
      <alignment horizontal="center" vertical="center"/>
    </xf>
    <xf numFmtId="0" fontId="6" fillId="0" borderId="16" xfId="0" applyFont="1" applyBorder="1" applyAlignment="1" applyProtection="1">
      <alignment horizontal="left" vertical="center"/>
    </xf>
    <xf numFmtId="0" fontId="6" fillId="0" borderId="30" xfId="0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vertical="center"/>
    </xf>
    <xf numFmtId="0" fontId="6" fillId="0" borderId="7" xfId="0" applyFont="1" applyBorder="1" applyAlignment="1" applyProtection="1">
      <alignment horizontal="left" vertical="center"/>
    </xf>
    <xf numFmtId="0" fontId="6" fillId="2" borderId="16" xfId="0" applyFont="1" applyFill="1" applyBorder="1" applyAlignment="1" applyProtection="1">
      <alignment horizontal="left" vertical="center"/>
      <protection locked="0"/>
    </xf>
    <xf numFmtId="0" fontId="6" fillId="2" borderId="17" xfId="0" applyFont="1" applyFill="1" applyBorder="1" applyAlignment="1" applyProtection="1">
      <alignment horizontal="left" vertical="center"/>
      <protection locked="0"/>
    </xf>
    <xf numFmtId="164" fontId="6" fillId="2" borderId="19" xfId="0" applyNumberFormat="1" applyFont="1" applyFill="1" applyBorder="1" applyAlignment="1" applyProtection="1">
      <alignment horizontal="left" vertical="center"/>
      <protection locked="0"/>
    </xf>
    <xf numFmtId="164" fontId="6" fillId="2" borderId="20" xfId="0" applyNumberFormat="1" applyFont="1" applyFill="1" applyBorder="1" applyAlignment="1" applyProtection="1">
      <alignment horizontal="left" vertical="center"/>
      <protection locked="0"/>
    </xf>
    <xf numFmtId="0" fontId="1" fillId="0" borderId="48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46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center" vertical="center" textRotation="180" wrapText="1"/>
    </xf>
  </cellXfs>
  <cellStyles count="1">
    <cellStyle name="Standard" xfId="0" builtinId="0"/>
  </cellStyles>
  <dxfs count="50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</dxf>
    <dxf>
      <font>
        <color theme="0"/>
      </font>
      <border>
        <left/>
        <right/>
        <top/>
        <bottom/>
        <vertical/>
        <horizontal/>
      </border>
    </dxf>
    <dxf>
      <font>
        <b val="0"/>
        <i val="0"/>
        <color theme="0"/>
      </font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43"/>
  <sheetViews>
    <sheetView tabSelected="1" topLeftCell="A2" zoomScale="85" zoomScaleNormal="85" workbookViewId="0">
      <selection activeCell="B2" sqref="B2:D2"/>
    </sheetView>
  </sheetViews>
  <sheetFormatPr baseColWidth="10" defaultColWidth="11.5703125" defaultRowHeight="14.25" x14ac:dyDescent="0.2"/>
  <cols>
    <col min="1" max="1" width="15.7109375" style="1" customWidth="1"/>
    <col min="2" max="2" width="21.28515625" style="1" customWidth="1"/>
    <col min="3" max="4" width="15.85546875" style="1" customWidth="1"/>
    <col min="5" max="5" width="5" style="1" customWidth="1"/>
    <col min="6" max="6" width="24.85546875" style="1" customWidth="1"/>
    <col min="7" max="7" width="14.28515625" style="1" customWidth="1"/>
    <col min="8" max="8" width="6.140625" style="2" hidden="1" customWidth="1"/>
    <col min="9" max="13" width="21.28515625" style="3" hidden="1" customWidth="1"/>
    <col min="14" max="14" width="11.85546875" style="3" hidden="1" customWidth="1"/>
    <col min="15" max="16" width="11.5703125" style="3" hidden="1" customWidth="1"/>
    <col min="17" max="16384" width="11.5703125" style="3"/>
  </cols>
  <sheetData>
    <row r="1" spans="1:18" ht="34.9" hidden="1" customHeight="1" x14ac:dyDescent="0.2">
      <c r="A1" s="142" t="s">
        <v>27</v>
      </c>
      <c r="B1" s="142"/>
      <c r="C1" s="142"/>
      <c r="D1" s="142"/>
      <c r="E1" s="142"/>
      <c r="F1" s="142"/>
    </row>
    <row r="2" spans="1:18" x14ac:dyDescent="0.2">
      <c r="A2" s="85" t="s">
        <v>22</v>
      </c>
      <c r="B2" s="151"/>
      <c r="C2" s="152"/>
      <c r="D2" s="153"/>
      <c r="E2" s="2" t="str">
        <f>IF($H$6=3,"","*")</f>
        <v>*</v>
      </c>
      <c r="F2" s="4" t="s">
        <v>40</v>
      </c>
      <c r="G2" s="157" t="str">
        <f>IF(H6=3,"","* gelbe Felder ausfüllen")</f>
        <v>* gelbe Felder ausfüllen</v>
      </c>
      <c r="H2" s="12">
        <f>IF(B2="",0,1)</f>
        <v>0</v>
      </c>
    </row>
    <row r="3" spans="1:18" x14ac:dyDescent="0.2">
      <c r="A3" s="86" t="s">
        <v>23</v>
      </c>
      <c r="B3" s="154"/>
      <c r="C3" s="155"/>
      <c r="D3" s="156"/>
      <c r="E3" s="2" t="str">
        <f>IF($H$6=3,"","*")</f>
        <v>*</v>
      </c>
      <c r="F3" s="68">
        <v>43579</v>
      </c>
      <c r="G3" s="157"/>
      <c r="H3" s="12">
        <f t="shared" ref="H3:H4" si="0">IF(B3="",0,1)</f>
        <v>0</v>
      </c>
      <c r="Q3" s="88"/>
      <c r="R3" s="88"/>
    </row>
    <row r="4" spans="1:18" x14ac:dyDescent="0.2">
      <c r="A4" s="86" t="s">
        <v>24</v>
      </c>
      <c r="B4" s="154"/>
      <c r="C4" s="155"/>
      <c r="D4" s="156"/>
      <c r="E4" s="2" t="str">
        <f>IF($H$6=3,"","*")</f>
        <v>*</v>
      </c>
      <c r="G4" s="157"/>
      <c r="H4" s="12">
        <f t="shared" si="0"/>
        <v>0</v>
      </c>
    </row>
    <row r="5" spans="1:18" ht="14.25" hidden="1" customHeight="1" x14ac:dyDescent="0.2">
      <c r="A5" s="86" t="s">
        <v>25</v>
      </c>
      <c r="B5" s="154"/>
      <c r="C5" s="155"/>
      <c r="D5" s="156"/>
      <c r="G5" s="157"/>
      <c r="H5" s="12">
        <f t="shared" ref="H5" si="1">IF(B5="",1,0)</f>
        <v>1</v>
      </c>
    </row>
    <row r="6" spans="1:18" ht="15" thickBot="1" x14ac:dyDescent="0.25">
      <c r="A6" s="87" t="s">
        <v>26</v>
      </c>
      <c r="B6" s="121">
        <f ca="1">NOW()</f>
        <v>44830.680325925925</v>
      </c>
      <c r="C6" s="122"/>
      <c r="D6" s="123"/>
      <c r="G6" s="157"/>
      <c r="H6" s="12">
        <f>SUM(H2:H4)</f>
        <v>0</v>
      </c>
    </row>
    <row r="7" spans="1:18" x14ac:dyDescent="0.2">
      <c r="B7" s="5"/>
      <c r="C7" s="5"/>
      <c r="D7" s="5"/>
      <c r="G7" s="157"/>
    </row>
    <row r="8" spans="1:18" x14ac:dyDescent="0.2">
      <c r="B8" s="5"/>
      <c r="C8" s="5"/>
      <c r="D8" s="5"/>
      <c r="G8" s="157"/>
    </row>
    <row r="9" spans="1:18" ht="5.25" customHeight="1" x14ac:dyDescent="0.25">
      <c r="A9" s="6"/>
      <c r="B9" s="6"/>
      <c r="C9" s="6"/>
      <c r="D9" s="6"/>
      <c r="E9" s="6"/>
      <c r="F9" s="6"/>
    </row>
    <row r="10" spans="1:18" ht="6" customHeight="1" x14ac:dyDescent="0.25">
      <c r="A10" s="7"/>
      <c r="B10" s="5"/>
      <c r="C10" s="5"/>
      <c r="D10" s="5"/>
    </row>
    <row r="11" spans="1:18" ht="15" x14ac:dyDescent="0.25">
      <c r="A11" s="124" t="s">
        <v>69</v>
      </c>
      <c r="B11" s="124"/>
      <c r="C11" s="124"/>
      <c r="D11" s="124"/>
      <c r="E11" s="124"/>
      <c r="F11" s="124"/>
    </row>
    <row r="12" spans="1:18" ht="30" customHeight="1" x14ac:dyDescent="0.2">
      <c r="A12" s="125" t="s">
        <v>68</v>
      </c>
      <c r="B12" s="125"/>
      <c r="C12" s="125"/>
      <c r="D12" s="125"/>
      <c r="E12" s="125"/>
      <c r="F12" s="125"/>
    </row>
    <row r="13" spans="1:18" ht="15" customHeight="1" x14ac:dyDescent="0.2">
      <c r="A13" s="125" t="s">
        <v>41</v>
      </c>
      <c r="B13" s="125"/>
      <c r="C13" s="125"/>
      <c r="D13" s="125"/>
      <c r="E13" s="125"/>
      <c r="F13" s="125"/>
      <c r="J13" s="8"/>
      <c r="K13" s="8"/>
      <c r="L13" s="8"/>
      <c r="M13" s="8"/>
    </row>
    <row r="14" spans="1:18" x14ac:dyDescent="0.2">
      <c r="H14" s="9" t="s">
        <v>29</v>
      </c>
      <c r="I14" s="10"/>
      <c r="J14" s="10" t="s">
        <v>5</v>
      </c>
      <c r="K14" s="10" t="s">
        <v>5</v>
      </c>
      <c r="L14" s="10" t="s">
        <v>5</v>
      </c>
      <c r="M14" s="10" t="s">
        <v>5</v>
      </c>
    </row>
    <row r="15" spans="1:18" ht="15" thickBot="1" x14ac:dyDescent="0.25">
      <c r="I15" s="11"/>
      <c r="J15" s="11" t="s">
        <v>7</v>
      </c>
      <c r="K15" s="11" t="s">
        <v>7</v>
      </c>
      <c r="L15" s="11" t="s">
        <v>7</v>
      </c>
      <c r="M15" s="11" t="s">
        <v>7</v>
      </c>
    </row>
    <row r="16" spans="1:18" x14ac:dyDescent="0.2">
      <c r="A16" s="139" t="s">
        <v>8</v>
      </c>
      <c r="B16" s="52" t="s">
        <v>14</v>
      </c>
      <c r="C16" s="53"/>
      <c r="D16" s="67" t="s">
        <v>31</v>
      </c>
      <c r="E16" s="54"/>
      <c r="F16" s="55"/>
      <c r="G16" s="127" t="s">
        <v>30</v>
      </c>
      <c r="H16" s="12">
        <f>(IF(C16="",1,0))+(IF(F16="",1,0))</f>
        <v>2</v>
      </c>
      <c r="I16" s="11"/>
      <c r="J16" s="11" t="s">
        <v>1</v>
      </c>
      <c r="K16" s="11" t="s">
        <v>10</v>
      </c>
      <c r="L16" s="11" t="s">
        <v>11</v>
      </c>
      <c r="M16" s="11" t="s">
        <v>1</v>
      </c>
    </row>
    <row r="17" spans="1:14" x14ac:dyDescent="0.2">
      <c r="A17" s="140"/>
      <c r="B17" s="56" t="s">
        <v>15</v>
      </c>
      <c r="C17" s="57"/>
      <c r="D17" s="58" t="s">
        <v>32</v>
      </c>
      <c r="E17" s="59"/>
      <c r="F17" s="60" t="str">
        <f>IF(F16="","",1-F16)</f>
        <v/>
      </c>
      <c r="G17" s="127"/>
      <c r="H17" s="12">
        <f>(IF(C17="",1,0))+(IF(F17="",1,0))</f>
        <v>2</v>
      </c>
      <c r="I17" s="13"/>
      <c r="J17" s="11" t="s">
        <v>2</v>
      </c>
      <c r="K17" s="11" t="s">
        <v>1</v>
      </c>
      <c r="L17" s="11" t="s">
        <v>12</v>
      </c>
      <c r="M17" s="11" t="s">
        <v>2</v>
      </c>
    </row>
    <row r="18" spans="1:14" ht="15" customHeight="1" thickBot="1" x14ac:dyDescent="0.25">
      <c r="A18" s="141"/>
      <c r="B18" s="143" t="s">
        <v>16</v>
      </c>
      <c r="C18" s="143"/>
      <c r="D18" s="143"/>
      <c r="E18" s="147"/>
      <c r="F18" s="148"/>
      <c r="G18" s="127"/>
      <c r="H18" s="12">
        <f>IF(E18=J15,1,(IF(E18="",1,0)))</f>
        <v>1</v>
      </c>
      <c r="I18" s="11"/>
      <c r="J18" s="11"/>
      <c r="K18" s="11" t="s">
        <v>2</v>
      </c>
      <c r="M18" s="11" t="s">
        <v>28</v>
      </c>
    </row>
    <row r="19" spans="1:14" ht="5.45" customHeight="1" thickBot="1" x14ac:dyDescent="0.25">
      <c r="A19" s="14"/>
      <c r="B19" s="61"/>
      <c r="C19" s="61"/>
      <c r="D19" s="61"/>
      <c r="E19" s="62"/>
      <c r="F19" s="61"/>
      <c r="G19" s="127"/>
      <c r="H19" s="12"/>
    </row>
    <row r="20" spans="1:14" ht="15" thickBot="1" x14ac:dyDescent="0.25">
      <c r="A20" s="15" t="s">
        <v>9</v>
      </c>
      <c r="B20" s="109" t="s">
        <v>42</v>
      </c>
      <c r="C20" s="109"/>
      <c r="D20" s="109"/>
      <c r="E20" s="149"/>
      <c r="F20" s="150"/>
      <c r="G20" s="127"/>
      <c r="H20" s="12">
        <f>IF(E20="",1,0)</f>
        <v>1</v>
      </c>
    </row>
    <row r="21" spans="1:14" ht="5.45" customHeight="1" thickBot="1" x14ac:dyDescent="0.25">
      <c r="A21" s="14"/>
      <c r="B21" s="61"/>
      <c r="C21" s="61"/>
      <c r="D21" s="61"/>
      <c r="E21" s="63"/>
      <c r="F21" s="64"/>
      <c r="G21" s="127"/>
      <c r="H21" s="12"/>
    </row>
    <row r="22" spans="1:14" ht="14.45" customHeight="1" x14ac:dyDescent="0.2">
      <c r="A22" s="110" t="s">
        <v>19</v>
      </c>
      <c r="B22" s="102" t="str">
        <f>CONCATENATE("Total Liegenschaftsunterhaltskosten für Steuerperiode ",B4,":")</f>
        <v>Total Liegenschaftsunterhaltskosten für Steuerperiode :</v>
      </c>
      <c r="C22" s="103"/>
      <c r="D22" s="104"/>
      <c r="E22" s="128"/>
      <c r="F22" s="129"/>
      <c r="G22" s="127"/>
      <c r="H22" s="12">
        <f>IF(E22="",1,0)</f>
        <v>1</v>
      </c>
    </row>
    <row r="23" spans="1:14" x14ac:dyDescent="0.2">
      <c r="A23" s="115"/>
      <c r="B23" s="144" t="s">
        <v>43</v>
      </c>
      <c r="C23" s="145"/>
      <c r="D23" s="146"/>
      <c r="E23" s="132"/>
      <c r="F23" s="133"/>
      <c r="G23" s="127"/>
      <c r="H23" s="12">
        <f>IF(E23=K15,1,(IF(E23="",1,0)))</f>
        <v>1</v>
      </c>
    </row>
    <row r="24" spans="1:14" ht="15" thickBot="1" x14ac:dyDescent="0.25">
      <c r="A24" s="111"/>
      <c r="B24" s="99" t="s">
        <v>17</v>
      </c>
      <c r="C24" s="100"/>
      <c r="D24" s="101"/>
      <c r="E24" s="134"/>
      <c r="F24" s="135"/>
      <c r="G24" s="127"/>
      <c r="H24" s="12">
        <f>IF(E24=L15,1,(IF(E24="",1,0)))</f>
        <v>1</v>
      </c>
    </row>
    <row r="25" spans="1:14" ht="5.45" customHeight="1" thickBot="1" x14ac:dyDescent="0.25">
      <c r="A25" s="14"/>
      <c r="B25" s="61"/>
      <c r="C25" s="61"/>
      <c r="D25" s="61"/>
      <c r="E25" s="63"/>
      <c r="F25" s="64"/>
      <c r="G25" s="127"/>
      <c r="H25" s="12"/>
    </row>
    <row r="26" spans="1:14" x14ac:dyDescent="0.2">
      <c r="A26" s="110" t="s">
        <v>3</v>
      </c>
      <c r="B26" s="102" t="str">
        <f>CONCATENATE("Im ",B4," bezahlte Schuldzinsen der belasteten Liegenschaft:")</f>
        <v>Im  bezahlte Schuldzinsen der belasteten Liegenschaft:</v>
      </c>
      <c r="C26" s="103"/>
      <c r="D26" s="104"/>
      <c r="E26" s="128"/>
      <c r="F26" s="129"/>
      <c r="G26" s="127"/>
      <c r="H26" s="12">
        <f>IF(E26="",1,)</f>
        <v>1</v>
      </c>
    </row>
    <row r="27" spans="1:14" ht="15" thickBot="1" x14ac:dyDescent="0.25">
      <c r="A27" s="111"/>
      <c r="B27" s="105" t="s">
        <v>18</v>
      </c>
      <c r="C27" s="106"/>
      <c r="D27" s="107"/>
      <c r="E27" s="130"/>
      <c r="F27" s="131"/>
      <c r="G27" s="127"/>
      <c r="H27" s="12">
        <f>IF(E27=K15,1,(IF(E27="",1,0)))</f>
        <v>1</v>
      </c>
    </row>
    <row r="28" spans="1:14" ht="5.45" customHeight="1" thickBot="1" x14ac:dyDescent="0.25">
      <c r="A28" s="14"/>
      <c r="B28" s="61"/>
      <c r="C28" s="61"/>
      <c r="D28" s="61"/>
      <c r="E28" s="63"/>
      <c r="F28" s="64"/>
      <c r="G28" s="127"/>
      <c r="H28" s="12"/>
    </row>
    <row r="29" spans="1:14" x14ac:dyDescent="0.2">
      <c r="A29" s="110" t="s">
        <v>4</v>
      </c>
      <c r="B29" s="102" t="str">
        <f>CONCATENATE("Bezahlte ordentliche Ehegattenalimente im Jahr ",B4,":")</f>
        <v>Bezahlte ordentliche Ehegattenalimente im Jahr :</v>
      </c>
      <c r="C29" s="103"/>
      <c r="D29" s="104"/>
      <c r="E29" s="128"/>
      <c r="F29" s="129"/>
      <c r="G29" s="127"/>
      <c r="H29" s="12">
        <f>IF(E30=M18,0,(IF(E29="",1,0)))</f>
        <v>1</v>
      </c>
    </row>
    <row r="30" spans="1:14" ht="15" thickBot="1" x14ac:dyDescent="0.25">
      <c r="A30" s="111"/>
      <c r="B30" s="105" t="s">
        <v>44</v>
      </c>
      <c r="C30" s="106"/>
      <c r="D30" s="107"/>
      <c r="E30" s="130"/>
      <c r="F30" s="131"/>
      <c r="G30" s="127"/>
      <c r="H30" s="17">
        <f>IF(E30=J15,1,(IF(E30="",1,0)))</f>
        <v>1</v>
      </c>
      <c r="I30" s="47" t="s">
        <v>33</v>
      </c>
      <c r="J30" s="47" t="s">
        <v>34</v>
      </c>
      <c r="K30" s="47" t="s">
        <v>35</v>
      </c>
      <c r="L30" s="48">
        <v>360</v>
      </c>
      <c r="M30" s="47" t="s">
        <v>36</v>
      </c>
      <c r="N30" s="47" t="s">
        <v>38</v>
      </c>
    </row>
    <row r="31" spans="1:14" ht="5.25" customHeight="1" thickBot="1" x14ac:dyDescent="0.25">
      <c r="A31" s="14"/>
      <c r="B31" s="61"/>
      <c r="C31" s="61"/>
      <c r="D31" s="61"/>
      <c r="E31" s="61"/>
      <c r="F31" s="61"/>
      <c r="H31" s="9">
        <f>SUM(H16:H30)</f>
        <v>13</v>
      </c>
      <c r="I31" s="11"/>
      <c r="J31" s="47" t="str">
        <f>CONCATENATE(DAY(J32),".",MONTH(J32),".",YEAR(J32))</f>
        <v>31.12.1900</v>
      </c>
      <c r="K31" s="11"/>
      <c r="L31" s="11"/>
      <c r="M31" s="47" t="str">
        <f>CONCATENATE(DAY(M32),".",MONTH(M32),".",YEAR(M32))</f>
        <v>1.1.1900</v>
      </c>
      <c r="N31" s="47" t="e">
        <f>CONCATENATE(DAY(N32),".",MONTH(N32),".",YEAR(N32))</f>
        <v>#NUM!</v>
      </c>
    </row>
    <row r="32" spans="1:14" ht="15" customHeight="1" thickBot="1" x14ac:dyDescent="0.25">
      <c r="A32" s="15" t="s">
        <v>37</v>
      </c>
      <c r="B32" s="108" t="str">
        <f>CONCATENATE("Wenn Ereignis (Trennung) im ",B4,", hier Datum eintragen:")</f>
        <v>Wenn Ereignis (Trennung) im , hier Datum eintragen:</v>
      </c>
      <c r="C32" s="109"/>
      <c r="D32" s="109"/>
      <c r="E32" s="137"/>
      <c r="F32" s="138"/>
      <c r="I32" s="47">
        <f>YEAR(E32)</f>
        <v>1900</v>
      </c>
      <c r="J32" s="49">
        <f>DATE(I32,12,31)</f>
        <v>366</v>
      </c>
      <c r="K32" s="11">
        <f>DAYS360(E32,J32,FALSE)</f>
        <v>361</v>
      </c>
      <c r="L32" s="11" t="str">
        <f>CONCATENATE(DAY(E32),".",MONTH(E32),".",YEAR(E32))</f>
        <v>0.1.1900</v>
      </c>
      <c r="M32" s="49">
        <f>DATE(I32,1,1)</f>
        <v>1</v>
      </c>
      <c r="N32" s="49">
        <f>E32-1</f>
        <v>-1</v>
      </c>
    </row>
    <row r="33" spans="1:18" ht="41.25" customHeight="1" thickBot="1" x14ac:dyDescent="0.25">
      <c r="H33" s="18"/>
      <c r="I33" s="19"/>
      <c r="J33" s="19"/>
      <c r="K33" s="20"/>
      <c r="L33" s="65"/>
      <c r="M33" s="20"/>
      <c r="N33" s="20"/>
      <c r="O33" s="20"/>
      <c r="P33" s="20"/>
      <c r="Q33" s="20"/>
      <c r="R33" s="20"/>
    </row>
    <row r="34" spans="1:18" ht="13.9" customHeight="1" x14ac:dyDescent="0.2">
      <c r="C34" s="21" t="s">
        <v>1</v>
      </c>
      <c r="D34" s="22" t="s">
        <v>2</v>
      </c>
      <c r="E34" s="136" t="s">
        <v>6</v>
      </c>
      <c r="F34" s="116" t="str">
        <f>IF(E32="",I34,I35)</f>
        <v>Aufteilung der Werte zwischen den Ehegatten mit Verrechnung durch die Alimentenzahlungen.</v>
      </c>
      <c r="I34" s="50" t="s">
        <v>45</v>
      </c>
      <c r="J34" s="19"/>
      <c r="K34" s="20"/>
      <c r="L34" s="19"/>
      <c r="M34" s="19"/>
      <c r="N34" s="20"/>
      <c r="O34" s="126"/>
      <c r="P34" s="126"/>
      <c r="Q34" s="20"/>
      <c r="R34" s="20"/>
    </row>
    <row r="35" spans="1:18" ht="15" thickBot="1" x14ac:dyDescent="0.25">
      <c r="C35" s="23" t="str">
        <f>CONCATENATE("PID ",C16)</f>
        <v xml:space="preserve">PID </v>
      </c>
      <c r="D35" s="24" t="str">
        <f>CONCATENATE("PID ",C17)</f>
        <v xml:space="preserve">PID </v>
      </c>
      <c r="E35" s="136"/>
      <c r="F35" s="117"/>
      <c r="I35" s="51" t="str">
        <f>CONCATENATE("Aufteilung der Werte zwischen den Ehegatten mit Verrechnung durch die Alimentenzahlungen (der Eintritt des Ereignisses vom ",L32, " wird dabei ignoriert).")</f>
        <v>Aufteilung der Werte zwischen den Ehegatten mit Verrechnung durch die Alimentenzahlungen (der Eintritt des Ereignisses vom 0.1.1900 wird dabei ignoriert).</v>
      </c>
      <c r="J35" s="20"/>
      <c r="K35" s="20"/>
      <c r="L35" s="20"/>
      <c r="M35" s="20"/>
      <c r="N35" s="20"/>
      <c r="O35" s="20"/>
      <c r="P35" s="20"/>
      <c r="Q35" s="20"/>
      <c r="R35" s="20"/>
    </row>
    <row r="36" spans="1:18" ht="4.9000000000000004" customHeight="1" thickBot="1" x14ac:dyDescent="0.25">
      <c r="E36" s="25"/>
      <c r="F36" s="117"/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1:18" ht="14.45" customHeight="1" x14ac:dyDescent="0.2">
      <c r="A37" s="139" t="s">
        <v>13</v>
      </c>
      <c r="B37" s="26" t="s">
        <v>0</v>
      </c>
      <c r="C37" s="27" t="str">
        <f>IF(F16="","x",IF(E18=J15,"x",E20*F16))</f>
        <v>x</v>
      </c>
      <c r="D37" s="28" t="str">
        <f>IF(F17="","x",IF(E18=J15,"x",E20*F17))</f>
        <v>x</v>
      </c>
      <c r="E37" s="12">
        <v>530</v>
      </c>
      <c r="F37" s="117"/>
      <c r="I37" s="29"/>
      <c r="J37" s="29"/>
      <c r="K37" s="20"/>
      <c r="L37" s="29"/>
      <c r="M37" s="29"/>
      <c r="N37" s="20"/>
      <c r="O37" s="29"/>
      <c r="P37" s="29"/>
      <c r="Q37" s="20"/>
      <c r="R37" s="20"/>
    </row>
    <row r="38" spans="1:18" ht="14.25" customHeight="1" x14ac:dyDescent="0.2">
      <c r="A38" s="140"/>
      <c r="B38" s="30" t="s">
        <v>46</v>
      </c>
      <c r="C38" s="31" t="str">
        <f>IF(F16="","x",IF(E18=J15,"x",IF(E18=J16,0,E20*F16)))</f>
        <v>x</v>
      </c>
      <c r="D38" s="32" t="str">
        <f>IF(F17="","x",IF(E18=J15,"x",IF(E18=J17,0,E20*F17)))</f>
        <v>x</v>
      </c>
      <c r="E38" s="12">
        <v>735</v>
      </c>
      <c r="F38" s="117"/>
      <c r="I38" s="29"/>
      <c r="J38" s="29"/>
      <c r="K38" s="20"/>
      <c r="L38" s="29"/>
      <c r="M38" s="29"/>
      <c r="N38" s="20"/>
      <c r="O38" s="29"/>
      <c r="P38" s="29"/>
      <c r="Q38" s="20"/>
      <c r="R38" s="20"/>
    </row>
    <row r="39" spans="1:18" ht="14.25" customHeight="1" thickBot="1" x14ac:dyDescent="0.25">
      <c r="A39" s="141"/>
      <c r="B39" s="33" t="s">
        <v>47</v>
      </c>
      <c r="C39" s="34" t="str">
        <f>IF(F16="","x",IF(E18=J15,"x",D38))</f>
        <v>x</v>
      </c>
      <c r="D39" s="35" t="str">
        <f>IF(F17="","x",IF(E18=J15,"x",C38))</f>
        <v>x</v>
      </c>
      <c r="E39" s="12">
        <v>555</v>
      </c>
      <c r="F39" s="117"/>
      <c r="I39" s="29"/>
      <c r="J39" s="29"/>
      <c r="K39" s="20"/>
      <c r="L39" s="29"/>
      <c r="M39" s="29"/>
      <c r="N39" s="20"/>
      <c r="O39" s="29"/>
      <c r="P39" s="29"/>
      <c r="Q39" s="20"/>
      <c r="R39" s="20"/>
    </row>
    <row r="40" spans="1:18" ht="4.9000000000000004" customHeight="1" thickBot="1" x14ac:dyDescent="0.25">
      <c r="A40" s="36"/>
      <c r="C40" s="37"/>
      <c r="D40" s="37"/>
      <c r="E40" s="12"/>
      <c r="F40" s="117"/>
      <c r="I40" s="29"/>
      <c r="J40" s="29"/>
      <c r="K40" s="20"/>
      <c r="L40" s="29"/>
      <c r="M40" s="29"/>
      <c r="N40" s="20"/>
      <c r="O40" s="29"/>
      <c r="P40" s="29"/>
      <c r="Q40" s="20"/>
      <c r="R40" s="20"/>
    </row>
    <row r="41" spans="1:18" x14ac:dyDescent="0.2">
      <c r="A41" s="112" t="s">
        <v>19</v>
      </c>
      <c r="B41" s="26" t="s">
        <v>48</v>
      </c>
      <c r="C41" s="27" t="str">
        <f>IF(E24=L15,"x",IF(E23=K15,"x",IF(F16="","x",E22*F16)))</f>
        <v>x</v>
      </c>
      <c r="D41" s="28" t="str">
        <f>IF(E24=L15,"x",IF(E23=K15,"x",IF(F17="","x",E22*F17)))</f>
        <v>x</v>
      </c>
      <c r="E41" s="12">
        <v>602</v>
      </c>
      <c r="F41" s="117"/>
      <c r="I41" s="29"/>
      <c r="J41" s="29"/>
      <c r="K41" s="20"/>
      <c r="L41" s="29"/>
      <c r="M41" s="29"/>
      <c r="N41" s="20"/>
      <c r="O41" s="29"/>
      <c r="P41" s="29"/>
      <c r="Q41" s="20"/>
      <c r="R41" s="20"/>
    </row>
    <row r="42" spans="1:18" x14ac:dyDescent="0.2">
      <c r="A42" s="113"/>
      <c r="B42" s="30" t="s">
        <v>46</v>
      </c>
      <c r="C42" s="31" t="str">
        <f>IF(E24=L15,"x",IF(E23=K15,"x",IF(F16="","x",IF(E23=K16,0,IF(E23=K18,0,E22*(1-F16))))))</f>
        <v>x</v>
      </c>
      <c r="D42" s="32" t="str">
        <f>IF(E24=L15,"x",IF(E23=K15,"x",IF(F17="","x",IF(E23=K16,0,IF(E23=K17,0,E22*(1-F17))))))</f>
        <v>x</v>
      </c>
      <c r="E42" s="12">
        <v>735</v>
      </c>
      <c r="F42" s="117"/>
      <c r="I42" s="29"/>
      <c r="J42" s="29"/>
      <c r="K42" s="20"/>
      <c r="L42" s="29"/>
      <c r="M42" s="29"/>
      <c r="N42" s="20"/>
      <c r="O42" s="29"/>
      <c r="P42" s="29"/>
      <c r="Q42" s="20"/>
      <c r="R42" s="20"/>
    </row>
    <row r="43" spans="1:18" ht="15" thickBot="1" x14ac:dyDescent="0.25">
      <c r="A43" s="114"/>
      <c r="B43" s="33" t="s">
        <v>47</v>
      </c>
      <c r="C43" s="34" t="str">
        <f>IF(E24=L15,"x",IF(E23=K15,"x",IF(F16="","x",D42)))</f>
        <v>x</v>
      </c>
      <c r="D43" s="35" t="str">
        <f>IF(E24=L15,"x",IF(E23=K15,"x",IF(F17="","x",C42)))</f>
        <v>x</v>
      </c>
      <c r="E43" s="12">
        <v>555</v>
      </c>
      <c r="F43" s="117"/>
      <c r="I43" s="29"/>
      <c r="J43" s="29"/>
      <c r="K43" s="20"/>
      <c r="L43" s="29"/>
      <c r="M43" s="29"/>
      <c r="N43" s="20"/>
      <c r="O43" s="29"/>
      <c r="P43" s="29"/>
      <c r="Q43" s="20"/>
      <c r="R43" s="20"/>
    </row>
    <row r="44" spans="1:18" ht="4.9000000000000004" customHeight="1" thickBot="1" x14ac:dyDescent="0.25">
      <c r="A44" s="36"/>
      <c r="C44" s="37"/>
      <c r="D44" s="37"/>
      <c r="E44" s="12"/>
      <c r="F44" s="117"/>
      <c r="I44" s="29"/>
      <c r="J44" s="29"/>
      <c r="K44" s="20"/>
      <c r="L44" s="29"/>
      <c r="M44" s="29"/>
      <c r="N44" s="20"/>
      <c r="O44" s="29"/>
      <c r="P44" s="29"/>
      <c r="Q44" s="20"/>
      <c r="R44" s="20"/>
    </row>
    <row r="45" spans="1:18" x14ac:dyDescent="0.2">
      <c r="A45" s="112" t="s">
        <v>3</v>
      </c>
      <c r="B45" s="26" t="s">
        <v>49</v>
      </c>
      <c r="C45" s="27" t="str">
        <f>IF(E27=K15,"x",IF(F16="","x",E26*F16))</f>
        <v>x</v>
      </c>
      <c r="D45" s="28" t="str">
        <f>IF(E27=K15,"x",IF(F17="","x",E26*F17))</f>
        <v>x</v>
      </c>
      <c r="E45" s="12">
        <v>610</v>
      </c>
      <c r="F45" s="117"/>
      <c r="I45" s="29"/>
      <c r="J45" s="29"/>
      <c r="K45" s="20"/>
      <c r="L45" s="29"/>
      <c r="M45" s="29"/>
      <c r="N45" s="20"/>
      <c r="O45" s="29"/>
      <c r="P45" s="29"/>
      <c r="Q45" s="20"/>
      <c r="R45" s="20"/>
    </row>
    <row r="46" spans="1:18" x14ac:dyDescent="0.2">
      <c r="A46" s="113"/>
      <c r="B46" s="30" t="s">
        <v>46</v>
      </c>
      <c r="C46" s="31" t="str">
        <f>IF(E27=K15,"x",IF(F16="","x",IF(E27=K16,0,IF(E27=K18,0,E26*(1-F16)))))</f>
        <v>x</v>
      </c>
      <c r="D46" s="32" t="str">
        <f>IF(E27=K15,"x",IF(F17="","x",IF(E27=K16,0,IF(E27=K17,0,E26*(1-F17)))))</f>
        <v>x</v>
      </c>
      <c r="E46" s="12">
        <v>735</v>
      </c>
      <c r="F46" s="117"/>
      <c r="I46" s="29"/>
      <c r="J46" s="29"/>
      <c r="K46" s="20"/>
      <c r="L46" s="29"/>
      <c r="M46" s="29"/>
      <c r="N46" s="20"/>
      <c r="O46" s="29"/>
      <c r="P46" s="29"/>
      <c r="Q46" s="20"/>
      <c r="R46" s="20"/>
    </row>
    <row r="47" spans="1:18" ht="15" thickBot="1" x14ac:dyDescent="0.25">
      <c r="A47" s="114"/>
      <c r="B47" s="33" t="s">
        <v>47</v>
      </c>
      <c r="C47" s="34" t="str">
        <f>IF(E27=K15,"x",IF(F16="","x",D46))</f>
        <v>x</v>
      </c>
      <c r="D47" s="35" t="str">
        <f>IF(E27=K15,"x",IF(F17="","x",C46))</f>
        <v>x</v>
      </c>
      <c r="E47" s="12">
        <v>555</v>
      </c>
      <c r="F47" s="118"/>
      <c r="I47" s="29"/>
      <c r="J47" s="29"/>
      <c r="K47" s="20"/>
      <c r="L47" s="29"/>
      <c r="M47" s="29"/>
      <c r="N47" s="20"/>
      <c r="O47" s="29"/>
      <c r="P47" s="29"/>
      <c r="Q47" s="20"/>
      <c r="R47" s="20"/>
    </row>
    <row r="48" spans="1:18" ht="4.9000000000000004" customHeight="1" thickBot="1" x14ac:dyDescent="0.25">
      <c r="A48" s="36"/>
      <c r="C48" s="37"/>
      <c r="D48" s="37"/>
      <c r="E48" s="12"/>
      <c r="F48" s="69"/>
      <c r="I48" s="29"/>
      <c r="J48" s="29"/>
      <c r="K48" s="20"/>
      <c r="L48" s="29"/>
      <c r="M48" s="29"/>
      <c r="N48" s="20"/>
      <c r="O48" s="29"/>
      <c r="P48" s="29"/>
      <c r="Q48" s="20"/>
      <c r="R48" s="20"/>
    </row>
    <row r="49" spans="1:18" ht="14.25" customHeight="1" x14ac:dyDescent="0.2">
      <c r="A49" s="112" t="s">
        <v>4</v>
      </c>
      <c r="B49" s="26" t="s">
        <v>50</v>
      </c>
      <c r="C49" s="27">
        <f>IF(E30=M15,"x",IF(E30=M16,E29,0))</f>
        <v>0</v>
      </c>
      <c r="D49" s="28">
        <f>IF(E30=M15,"x",IF(E30=M17,E29,0))</f>
        <v>0</v>
      </c>
      <c r="E49" s="12">
        <v>735</v>
      </c>
      <c r="F49" s="70"/>
      <c r="I49" s="29"/>
      <c r="J49" s="29"/>
      <c r="K49" s="20"/>
      <c r="L49" s="29"/>
      <c r="M49" s="29"/>
      <c r="N49" s="20"/>
      <c r="O49" s="29"/>
      <c r="P49" s="29"/>
      <c r="Q49" s="20"/>
      <c r="R49" s="20"/>
    </row>
    <row r="50" spans="1:18" ht="15" customHeight="1" thickBot="1" x14ac:dyDescent="0.25">
      <c r="A50" s="114"/>
      <c r="B50" s="33" t="s">
        <v>51</v>
      </c>
      <c r="C50" s="34">
        <f>IF(E30=M15,"x",IF(E30=M17,E29,0))</f>
        <v>0</v>
      </c>
      <c r="D50" s="35">
        <f>IF(E30=M15,"x",IF(E30=M16,E29,0))</f>
        <v>0</v>
      </c>
      <c r="E50" s="12">
        <v>555</v>
      </c>
      <c r="F50" s="70"/>
      <c r="I50" s="29"/>
      <c r="J50" s="29"/>
      <c r="K50" s="20"/>
      <c r="L50" s="29"/>
      <c r="M50" s="29"/>
      <c r="N50" s="20"/>
      <c r="O50" s="29"/>
      <c r="P50" s="29"/>
      <c r="Q50" s="20"/>
      <c r="R50" s="20"/>
    </row>
    <row r="51" spans="1:18" ht="41.25" customHeight="1" thickBot="1" x14ac:dyDescent="0.25">
      <c r="I51" s="71">
        <f>IF(E32="",STEUERJAHR,I32)</f>
        <v>0</v>
      </c>
      <c r="J51" s="20"/>
      <c r="K51" s="20"/>
      <c r="L51" s="20"/>
      <c r="M51" s="20"/>
      <c r="N51" s="20"/>
      <c r="O51" s="20"/>
      <c r="P51" s="20"/>
      <c r="Q51" s="20"/>
      <c r="R51" s="20"/>
    </row>
    <row r="52" spans="1:18" ht="14.25" customHeight="1" thickBot="1" x14ac:dyDescent="0.25">
      <c r="A52" s="94" t="str">
        <f>CONCATENATE("Deklaration ",C34,"  -  ",C35)</f>
        <v xml:space="preserve">Deklaration Ehemann  -  PID </v>
      </c>
      <c r="B52" s="95"/>
      <c r="C52" s="95"/>
      <c r="D52" s="96"/>
      <c r="F52" s="116" t="str">
        <f>I52</f>
        <v>Zu übertragende Werte auf die Steuererklärung wenn das Ereignis (Trennung) nicht in der Steuerperiode 0 stattgefunden hat.</v>
      </c>
      <c r="H52" s="72"/>
      <c r="I52" s="51" t="str">
        <f>CONCATENATE("Zu übertragende Werte auf die Steuererklärung wenn das Ereignis (Trennung) nicht in der Steuerperiode ",I51," stattgefunden hat.")</f>
        <v>Zu übertragende Werte auf die Steuererklärung wenn das Ereignis (Trennung) nicht in der Steuerperiode 0 stattgefunden hat.</v>
      </c>
      <c r="J52" s="51"/>
      <c r="K52" s="51"/>
      <c r="L52" s="51"/>
      <c r="M52" s="51"/>
      <c r="N52" s="51"/>
      <c r="O52" s="51"/>
      <c r="P52" s="51"/>
      <c r="Q52" s="20"/>
      <c r="R52" s="20"/>
    </row>
    <row r="53" spans="1:18" ht="14.25" customHeight="1" x14ac:dyDescent="0.2">
      <c r="A53" s="119" t="s">
        <v>52</v>
      </c>
      <c r="B53" s="120"/>
      <c r="C53" s="73" t="s">
        <v>20</v>
      </c>
      <c r="D53" s="74" t="s">
        <v>21</v>
      </c>
      <c r="F53" s="117"/>
      <c r="H53" s="72"/>
      <c r="I53" s="75" t="s">
        <v>53</v>
      </c>
      <c r="J53" s="76" t="str">
        <f>IF(C43=0,"",CONCATENATE("Lieg.-Unterhalt"," (",TEXT(C43,"#'##0"),")"))</f>
        <v>Lieg.-Unterhalt (x)</v>
      </c>
      <c r="K53" s="77"/>
      <c r="L53" s="77"/>
      <c r="M53" s="77"/>
      <c r="N53" s="77"/>
      <c r="O53" s="77"/>
      <c r="P53" s="51"/>
      <c r="Q53" s="20"/>
      <c r="R53" s="20"/>
    </row>
    <row r="54" spans="1:18" ht="14.25" customHeight="1" x14ac:dyDescent="0.2">
      <c r="A54" s="89" t="s">
        <v>54</v>
      </c>
      <c r="B54" s="90"/>
      <c r="C54" s="38" t="str">
        <f>$C$37</f>
        <v>x</v>
      </c>
      <c r="D54" s="39" t="e">
        <f>$C$37/100*105</f>
        <v>#VALUE!</v>
      </c>
      <c r="E54" s="40" t="e">
        <f>IF(D54&gt;0.1," *","")</f>
        <v>#VALUE!</v>
      </c>
      <c r="F54" s="117"/>
      <c r="H54" s="78" t="e">
        <f>IF(C55&gt;0,1,0)</f>
        <v>#VALUE!</v>
      </c>
      <c r="I54" s="75" t="s">
        <v>55</v>
      </c>
      <c r="J54" s="76" t="str">
        <f>IF(C43=0,"",CONCATENATE("Lieg.-Unterhalt"," (",TEXT(C43,"#'##0"),"; Bund: +5%)"))</f>
        <v>Lieg.-Unterhalt (x; Bund: +5%)</v>
      </c>
      <c r="K54" s="77"/>
      <c r="L54" s="77"/>
      <c r="M54" s="77"/>
      <c r="N54" s="77"/>
      <c r="O54" s="77"/>
      <c r="P54" s="51"/>
      <c r="Q54" s="20"/>
      <c r="R54" s="20"/>
    </row>
    <row r="55" spans="1:18" ht="14.25" customHeight="1" x14ac:dyDescent="0.2">
      <c r="A55" s="89" t="s">
        <v>56</v>
      </c>
      <c r="B55" s="90"/>
      <c r="C55" s="38" t="e">
        <f>$C$39+$C$43+$C$47</f>
        <v>#VALUE!</v>
      </c>
      <c r="D55" s="39" t="e">
        <f>($C$39/100*105)+(IF($E$24=$L$17,$C$43,$C$43/100*105))+$C$47</f>
        <v>#VALUE!</v>
      </c>
      <c r="E55" s="40" t="e">
        <f>IF(H55=0,"",CONCATENATE(" ",H55,")"))</f>
        <v>#VALUE!</v>
      </c>
      <c r="F55" s="117"/>
      <c r="H55" s="72" t="e">
        <f>IF(C55&gt;0,1,0)</f>
        <v>#VALUE!</v>
      </c>
      <c r="I55" s="79" t="str">
        <f>IF(C39=0,"",CONCATENATE(B37," (",TEXT(C39,"#'##0"),"; Bund: +5%)"))</f>
        <v>Eigenmietwert (x; Bund: +5%)</v>
      </c>
      <c r="J55" s="79" t="str">
        <f>IF($E$24=$L$16,J54,J53)</f>
        <v>Lieg.-Unterhalt (x)</v>
      </c>
      <c r="K55" s="79" t="str">
        <f>IF(C47=0,"",CONCATENATE(A45," (",TEXT(C47,"#'##0"),")"))</f>
        <v>Schuldzinsen (x)</v>
      </c>
      <c r="L55" s="76" t="str">
        <f>CONCATENATE(IF(I55="",""," + "),I55,IF(J55="",""," + "),J55,IF(K55="",""," + "),K55)</f>
        <v xml:space="preserve"> + Eigenmietwert (x; Bund: +5%) + Lieg.-Unterhalt (x) + Schuldzinsen (x)</v>
      </c>
      <c r="M55" s="79" t="e">
        <f>CONCATENATE(E55,"   ")&amp;RIGHT(L55,LEN(L55)-3)</f>
        <v>#VALUE!</v>
      </c>
      <c r="N55" s="77"/>
      <c r="O55" s="77"/>
      <c r="P55" s="51"/>
      <c r="Q55" s="20"/>
      <c r="R55" s="20"/>
    </row>
    <row r="56" spans="1:18" ht="14.25" customHeight="1" x14ac:dyDescent="0.2">
      <c r="A56" s="89" t="s">
        <v>57</v>
      </c>
      <c r="B56" s="90"/>
      <c r="C56" s="38">
        <f>$C$50</f>
        <v>0</v>
      </c>
      <c r="D56" s="39">
        <f>$C$50</f>
        <v>0</v>
      </c>
      <c r="E56" s="40"/>
      <c r="F56" s="117"/>
      <c r="H56" s="72"/>
      <c r="I56" s="77"/>
      <c r="J56" s="77"/>
      <c r="K56" s="77"/>
      <c r="L56" s="77"/>
      <c r="M56" s="77"/>
      <c r="N56" s="77"/>
      <c r="O56" s="77"/>
      <c r="P56" s="51"/>
      <c r="Q56" s="20"/>
      <c r="R56" s="20"/>
    </row>
    <row r="57" spans="1:18" ht="14.25" customHeight="1" x14ac:dyDescent="0.2">
      <c r="A57" s="89" t="s">
        <v>58</v>
      </c>
      <c r="B57" s="90"/>
      <c r="C57" s="38" t="str">
        <f>$C$41</f>
        <v>x</v>
      </c>
      <c r="D57" s="39" t="e">
        <f>IF($E$24=$L$17,$C$41,$C$41/100*105)</f>
        <v>#VALUE!</v>
      </c>
      <c r="E57" s="40" t="e">
        <f>IF($E$24=$L$17,"",IF(D57&gt;0.1," *",""))</f>
        <v>#VALUE!</v>
      </c>
      <c r="F57" s="117"/>
      <c r="H57" s="72"/>
      <c r="I57" s="75" t="s">
        <v>53</v>
      </c>
      <c r="J57" s="76" t="str">
        <f>IF(C42=0,"",CONCATENATE("Lieg.-Unterhalt"," (",TEXT(C42,"#'##0"),")"))</f>
        <v>Lieg.-Unterhalt (x)</v>
      </c>
      <c r="K57" s="77"/>
      <c r="L57" s="77"/>
      <c r="M57" s="77"/>
      <c r="N57" s="77"/>
      <c r="O57" s="77"/>
      <c r="P57" s="51"/>
      <c r="Q57" s="20"/>
      <c r="R57" s="20"/>
    </row>
    <row r="58" spans="1:18" ht="14.25" customHeight="1" x14ac:dyDescent="0.2">
      <c r="A58" s="89" t="s">
        <v>59</v>
      </c>
      <c r="B58" s="90"/>
      <c r="C58" s="38" t="str">
        <f>$C$45</f>
        <v>x</v>
      </c>
      <c r="D58" s="39" t="str">
        <f>$C$45</f>
        <v>x</v>
      </c>
      <c r="E58" s="40"/>
      <c r="F58" s="117"/>
      <c r="H58" s="78" t="e">
        <f>IF(C59&gt;0,1,0)</f>
        <v>#VALUE!</v>
      </c>
      <c r="I58" s="75" t="s">
        <v>55</v>
      </c>
      <c r="J58" s="76" t="str">
        <f>IF(C42=0,"",CONCATENATE("Lieg.-Unterhalt"," (",TEXT(C42,"#'##0"),"; Bund: +5%)"))</f>
        <v>Lieg.-Unterhalt (x; Bund: +5%)</v>
      </c>
      <c r="K58" s="77"/>
      <c r="L58" s="77"/>
      <c r="M58" s="77"/>
      <c r="N58" s="77"/>
      <c r="O58" s="77"/>
      <c r="P58" s="51"/>
      <c r="Q58" s="20"/>
      <c r="R58" s="20"/>
    </row>
    <row r="59" spans="1:18" ht="14.25" customHeight="1" x14ac:dyDescent="0.2">
      <c r="A59" s="89" t="s">
        <v>60</v>
      </c>
      <c r="B59" s="90"/>
      <c r="C59" s="80" t="e">
        <f>$C$38+$C$42+$C$46</f>
        <v>#VALUE!</v>
      </c>
      <c r="D59" s="81" t="e">
        <f>($C$38/100*105)+(IF($E$24=$L$17,$C$42,$C$42/100*105))+$C$46</f>
        <v>#VALUE!</v>
      </c>
      <c r="E59" s="40" t="e">
        <f>IF(H59=0,"",CONCATENATE(" ",H59,")"))</f>
        <v>#VALUE!</v>
      </c>
      <c r="F59" s="117"/>
      <c r="H59" s="72" t="e">
        <f>IF(C59&gt;0,$H$54+$H$58,0)</f>
        <v>#VALUE!</v>
      </c>
      <c r="I59" s="79" t="str">
        <f>IF(C38=0,"",CONCATENATE(B37," (",TEXT(C38,"#'##0"),"; Bund: +5%)"))</f>
        <v>Eigenmietwert (x; Bund: +5%)</v>
      </c>
      <c r="J59" s="79" t="str">
        <f>IF($E$24=$L$16,J58,J57)</f>
        <v>Lieg.-Unterhalt (x)</v>
      </c>
      <c r="K59" s="79" t="str">
        <f>IF(C46=0,"",CONCATENATE(A45," (",TEXT(C46,"#'##0"),")"))</f>
        <v>Schuldzinsen (x)</v>
      </c>
      <c r="L59" s="76" t="str">
        <f>CONCATENATE(IF(I59="",""," + "),I59,IF(J59="",""," + "),J59,IF(K59="",""," + "),K59)</f>
        <v xml:space="preserve"> + Eigenmietwert (x; Bund: +5%) + Lieg.-Unterhalt (x) + Schuldzinsen (x)</v>
      </c>
      <c r="M59" s="79" t="e">
        <f>CONCATENATE(E59,"   ")&amp;RIGHT(L59,LEN(L59)-3)</f>
        <v>#VALUE!</v>
      </c>
      <c r="N59" s="77"/>
      <c r="O59" s="77"/>
      <c r="P59" s="51"/>
      <c r="Q59" s="20"/>
      <c r="R59" s="20"/>
    </row>
    <row r="60" spans="1:18" ht="14.25" customHeight="1" thickBot="1" x14ac:dyDescent="0.25">
      <c r="A60" s="97" t="s">
        <v>61</v>
      </c>
      <c r="B60" s="98"/>
      <c r="C60" s="41">
        <f>$C$49</f>
        <v>0</v>
      </c>
      <c r="D60" s="42">
        <f>$C$49</f>
        <v>0</v>
      </c>
      <c r="E60" s="40"/>
      <c r="F60" s="117"/>
      <c r="H60" s="72"/>
      <c r="I60" s="77"/>
      <c r="J60" s="77"/>
      <c r="K60" s="77"/>
      <c r="L60" s="77"/>
      <c r="M60" s="77"/>
      <c r="N60" s="77"/>
      <c r="O60" s="77"/>
      <c r="P60" s="51"/>
      <c r="Q60" s="20"/>
      <c r="R60" s="20"/>
    </row>
    <row r="61" spans="1:18" ht="6" customHeight="1" x14ac:dyDescent="0.2">
      <c r="E61" s="40"/>
      <c r="F61" s="117"/>
      <c r="H61" s="72"/>
      <c r="I61" s="77"/>
      <c r="J61" s="77"/>
      <c r="K61" s="77"/>
      <c r="L61" s="77"/>
      <c r="M61" s="77"/>
      <c r="N61" s="77"/>
      <c r="O61" s="77"/>
      <c r="P61" s="51"/>
      <c r="Q61" s="20"/>
      <c r="R61" s="20"/>
    </row>
    <row r="62" spans="1:18" ht="6" customHeight="1" thickBot="1" x14ac:dyDescent="0.25">
      <c r="E62" s="40"/>
      <c r="F62" s="117"/>
      <c r="H62" s="72"/>
      <c r="I62" s="77"/>
      <c r="J62" s="77"/>
      <c r="K62" s="77"/>
      <c r="L62" s="77"/>
      <c r="M62" s="77"/>
      <c r="N62" s="77"/>
      <c r="O62" s="77"/>
      <c r="P62" s="51"/>
      <c r="Q62" s="20"/>
      <c r="R62" s="20"/>
    </row>
    <row r="63" spans="1:18" ht="14.25" customHeight="1" thickBot="1" x14ac:dyDescent="0.25">
      <c r="A63" s="94" t="str">
        <f>CONCATENATE("Deklaration ",D34,"  -  ",D35)</f>
        <v xml:space="preserve">Deklaration Ehefrau  -  PID </v>
      </c>
      <c r="B63" s="95"/>
      <c r="C63" s="95"/>
      <c r="D63" s="96"/>
      <c r="E63" s="40"/>
      <c r="F63" s="117"/>
      <c r="H63" s="72"/>
      <c r="I63" s="77"/>
      <c r="J63" s="77"/>
      <c r="K63" s="77"/>
      <c r="L63" s="77"/>
      <c r="M63" s="77"/>
      <c r="N63" s="77"/>
      <c r="O63" s="77"/>
      <c r="P63" s="51"/>
      <c r="Q63" s="20"/>
      <c r="R63" s="20"/>
    </row>
    <row r="64" spans="1:18" ht="14.25" customHeight="1" x14ac:dyDescent="0.2">
      <c r="A64" s="119" t="s">
        <v>52</v>
      </c>
      <c r="B64" s="120"/>
      <c r="C64" s="73" t="s">
        <v>20</v>
      </c>
      <c r="D64" s="74" t="s">
        <v>21</v>
      </c>
      <c r="E64" s="40"/>
      <c r="F64" s="117"/>
      <c r="H64" s="72"/>
      <c r="I64" s="75" t="s">
        <v>53</v>
      </c>
      <c r="J64" s="76" t="str">
        <f>IF(D43=0,"",CONCATENATE("Lieg.-Unterhalt"," (",TEXT(D43,"#'##0"),")"))</f>
        <v>Lieg.-Unterhalt (x)</v>
      </c>
      <c r="K64" s="77"/>
      <c r="L64" s="77"/>
      <c r="M64" s="77"/>
      <c r="N64" s="77"/>
      <c r="O64" s="77"/>
      <c r="P64" s="51"/>
      <c r="Q64" s="20"/>
      <c r="R64" s="20"/>
    </row>
    <row r="65" spans="1:18" ht="14.25" customHeight="1" x14ac:dyDescent="0.2">
      <c r="A65" s="89" t="s">
        <v>54</v>
      </c>
      <c r="B65" s="90"/>
      <c r="C65" s="38" t="str">
        <f>$D$37</f>
        <v>x</v>
      </c>
      <c r="D65" s="39" t="e">
        <f>$D$37/100*105</f>
        <v>#VALUE!</v>
      </c>
      <c r="E65" s="40" t="e">
        <f>IF(D65&gt;0.1," *","")</f>
        <v>#VALUE!</v>
      </c>
      <c r="F65" s="117"/>
      <c r="H65" s="78" t="e">
        <f>IF(C66&gt;0,1,0)</f>
        <v>#VALUE!</v>
      </c>
      <c r="I65" s="75" t="s">
        <v>55</v>
      </c>
      <c r="J65" s="76" t="str">
        <f>IF(D43=0,"",CONCATENATE("Lieg.-Unterhalt"," (",TEXT(D43,"#'##0"),"; Bund: +5%)"))</f>
        <v>Lieg.-Unterhalt (x; Bund: +5%)</v>
      </c>
      <c r="K65" s="77"/>
      <c r="L65" s="77"/>
      <c r="M65" s="77"/>
      <c r="N65" s="77"/>
      <c r="O65" s="77"/>
      <c r="P65" s="51"/>
      <c r="Q65" s="20"/>
      <c r="R65" s="20"/>
    </row>
    <row r="66" spans="1:18" ht="14.25" customHeight="1" x14ac:dyDescent="0.2">
      <c r="A66" s="89" t="s">
        <v>56</v>
      </c>
      <c r="B66" s="90"/>
      <c r="C66" s="38" t="e">
        <f>$D$39+$D$43+$D$47</f>
        <v>#VALUE!</v>
      </c>
      <c r="D66" s="39" t="e">
        <f>($D$39/100*105)+(IF($E$24=$L$17,$D$43,$D$43/100*105))+$D$47</f>
        <v>#VALUE!</v>
      </c>
      <c r="E66" s="40" t="e">
        <f>IF(H66=0,"",CONCATENATE(" ",H66,")"))</f>
        <v>#VALUE!</v>
      </c>
      <c r="F66" s="117"/>
      <c r="H66" s="72" t="e">
        <f>IF(C66&gt;0,$H$54+$H$58+$H$65,0)</f>
        <v>#VALUE!</v>
      </c>
      <c r="I66" s="79" t="str">
        <f>IF(D39=0,"",CONCATENATE(B37," (",TEXT(D39,"#'##0"),"; Bund: +5%)"))</f>
        <v>Eigenmietwert (x; Bund: +5%)</v>
      </c>
      <c r="J66" s="79" t="str">
        <f>IF($E$24=$L$16,J65,J64)</f>
        <v>Lieg.-Unterhalt (x)</v>
      </c>
      <c r="K66" s="79" t="str">
        <f>IF(D47=0,"",CONCATENATE(A45," (",TEXT(D47,"#'##0"),")"))</f>
        <v>Schuldzinsen (x)</v>
      </c>
      <c r="L66" s="76" t="str">
        <f>CONCATENATE(IF(I66="",""," + "),I66,IF(J66="",""," + "),J66,IF(K66="",""," + "),K66)</f>
        <v xml:space="preserve"> + Eigenmietwert (x; Bund: +5%) + Lieg.-Unterhalt (x) + Schuldzinsen (x)</v>
      </c>
      <c r="M66" s="79" t="e">
        <f>CONCATENATE(E66,"   ")&amp;RIGHT(L66,LEN(L66)-3)</f>
        <v>#VALUE!</v>
      </c>
      <c r="N66" s="77"/>
      <c r="O66" s="77"/>
      <c r="P66" s="51"/>
      <c r="Q66" s="20"/>
      <c r="R66" s="20"/>
    </row>
    <row r="67" spans="1:18" ht="14.25" customHeight="1" x14ac:dyDescent="0.2">
      <c r="A67" s="89" t="s">
        <v>57</v>
      </c>
      <c r="B67" s="90"/>
      <c r="C67" s="38">
        <f>$D$50</f>
        <v>0</v>
      </c>
      <c r="D67" s="39">
        <f>$D$50</f>
        <v>0</v>
      </c>
      <c r="E67" s="40"/>
      <c r="F67" s="117"/>
      <c r="H67" s="72"/>
      <c r="I67" s="77"/>
      <c r="J67" s="77"/>
      <c r="K67" s="77"/>
      <c r="L67" s="77"/>
      <c r="M67" s="77"/>
      <c r="N67" s="77"/>
      <c r="O67" s="77"/>
      <c r="P67" s="51"/>
      <c r="Q67" s="20"/>
      <c r="R67" s="20"/>
    </row>
    <row r="68" spans="1:18" ht="14.25" customHeight="1" x14ac:dyDescent="0.2">
      <c r="A68" s="89" t="s">
        <v>58</v>
      </c>
      <c r="B68" s="90"/>
      <c r="C68" s="38" t="str">
        <f>$D$41</f>
        <v>x</v>
      </c>
      <c r="D68" s="39" t="e">
        <f>IF($E$24=$L$17,$D$41,$D$41/100*105)</f>
        <v>#VALUE!</v>
      </c>
      <c r="E68" s="40" t="e">
        <f>IF($E$24=$L$17,"",IF(D68&gt;0.1," *",""))</f>
        <v>#VALUE!</v>
      </c>
      <c r="F68" s="117"/>
      <c r="H68" s="72"/>
      <c r="I68" s="75" t="s">
        <v>53</v>
      </c>
      <c r="J68" s="76" t="str">
        <f>IF(D42=0,"",CONCATENATE("Lieg.-Unterhalt"," (",TEXT(D42,"#'##0"),")"))</f>
        <v>Lieg.-Unterhalt (x)</v>
      </c>
      <c r="K68" s="77"/>
      <c r="L68" s="77"/>
      <c r="M68" s="77"/>
      <c r="N68" s="77"/>
      <c r="O68" s="77"/>
      <c r="P68" s="51"/>
      <c r="Q68" s="20"/>
      <c r="R68" s="20"/>
    </row>
    <row r="69" spans="1:18" ht="14.25" customHeight="1" x14ac:dyDescent="0.2">
      <c r="A69" s="89" t="s">
        <v>59</v>
      </c>
      <c r="B69" s="90"/>
      <c r="C69" s="38" t="str">
        <f>$D$45</f>
        <v>x</v>
      </c>
      <c r="D69" s="39" t="str">
        <f>$D$45</f>
        <v>x</v>
      </c>
      <c r="F69" s="117"/>
      <c r="H69" s="78" t="e">
        <f>IF(C70&gt;0,1,0)</f>
        <v>#VALUE!</v>
      </c>
      <c r="I69" s="75" t="s">
        <v>55</v>
      </c>
      <c r="J69" s="76" t="str">
        <f>IF(D42=0,"",CONCATENATE("Lieg.-Unterhalt"," (",TEXT(D42,"#'##0"),"; Bund: +5%)"))</f>
        <v>Lieg.-Unterhalt (x; Bund: +5%)</v>
      </c>
      <c r="K69" s="77"/>
      <c r="L69" s="77"/>
      <c r="M69" s="77"/>
      <c r="N69" s="77"/>
      <c r="O69" s="77"/>
      <c r="P69" s="51"/>
      <c r="Q69" s="20"/>
      <c r="R69" s="20"/>
    </row>
    <row r="70" spans="1:18" ht="14.25" customHeight="1" x14ac:dyDescent="0.2">
      <c r="A70" s="89" t="s">
        <v>60</v>
      </c>
      <c r="B70" s="90"/>
      <c r="C70" s="80" t="e">
        <f>$D$38+$D$42+$D$46</f>
        <v>#VALUE!</v>
      </c>
      <c r="D70" s="81" t="e">
        <f>($D$38/100*105)+(IF($E$24=$L$17,$D$42,$D$42/100*105))+$D$46</f>
        <v>#VALUE!</v>
      </c>
      <c r="E70" s="40" t="e">
        <f>IF(H70=0,"",CONCATENATE(" ",H70,")"))</f>
        <v>#VALUE!</v>
      </c>
      <c r="F70" s="117"/>
      <c r="H70" s="72" t="e">
        <f>IF(C70&gt;0,$H$54+$H$58+$H$65+$H$69,0)</f>
        <v>#VALUE!</v>
      </c>
      <c r="I70" s="79" t="str">
        <f>IF(D38=0,"",CONCATENATE(B37," (",TEXT(D38,"#'##0"),"; Bund: +5%)"))</f>
        <v>Eigenmietwert (x; Bund: +5%)</v>
      </c>
      <c r="J70" s="79" t="str">
        <f>IF($E$24=$L$16,J69,J68)</f>
        <v>Lieg.-Unterhalt (x)</v>
      </c>
      <c r="K70" s="79" t="str">
        <f>IF(D46=0,"",CONCATENATE(A45," (",TEXT(D46,"#'##0"),")"))</f>
        <v>Schuldzinsen (x)</v>
      </c>
      <c r="L70" s="76" t="str">
        <f>CONCATENATE(IF(I70="",""," + "),I70,IF(J70="",""," + "),J70,IF(K70="",""," + "),K70)</f>
        <v xml:space="preserve"> + Eigenmietwert (x; Bund: +5%) + Lieg.-Unterhalt (x) + Schuldzinsen (x)</v>
      </c>
      <c r="M70" s="79" t="e">
        <f>CONCATENATE(E70,"   ")&amp;RIGHT(L70,LEN(L70)-3)</f>
        <v>#VALUE!</v>
      </c>
      <c r="N70" s="77"/>
      <c r="O70" s="77"/>
      <c r="P70" s="51"/>
      <c r="Q70" s="20"/>
      <c r="R70" s="20"/>
    </row>
    <row r="71" spans="1:18" ht="14.25" customHeight="1" thickBot="1" x14ac:dyDescent="0.25">
      <c r="A71" s="97" t="s">
        <v>61</v>
      </c>
      <c r="B71" s="98"/>
      <c r="C71" s="41">
        <f>$D$49</f>
        <v>0</v>
      </c>
      <c r="D71" s="42">
        <f>$D$49</f>
        <v>0</v>
      </c>
      <c r="F71" s="118"/>
      <c r="H71" s="72"/>
      <c r="I71" s="77"/>
      <c r="J71" s="77"/>
      <c r="K71" s="77"/>
      <c r="L71" s="77"/>
      <c r="M71" s="77"/>
      <c r="N71" s="77"/>
      <c r="O71" s="77"/>
      <c r="P71" s="51"/>
      <c r="Q71" s="20"/>
      <c r="R71" s="20"/>
    </row>
    <row r="72" spans="1:18" ht="9.6" customHeight="1" x14ac:dyDescent="0.2">
      <c r="A72" s="16"/>
      <c r="B72" s="16"/>
      <c r="C72" s="43"/>
      <c r="D72" s="44"/>
      <c r="F72" s="45"/>
      <c r="I72" s="77"/>
      <c r="J72" s="77"/>
      <c r="K72" s="77"/>
      <c r="L72" s="77"/>
      <c r="M72" s="77"/>
      <c r="N72" s="77"/>
      <c r="O72" s="77"/>
      <c r="P72" s="51"/>
      <c r="Q72" s="20"/>
      <c r="R72" s="20"/>
    </row>
    <row r="73" spans="1:18" ht="25.15" customHeight="1" x14ac:dyDescent="0.2">
      <c r="A73" s="91" t="str">
        <f>IF(E24=L17,I73,I74)</f>
        <v>* Für den Eigenmietwert aus der unentgeltlichen Überlassung der Liegenschaft muss für die direkte Bundessteuer ein Zuschlag von 5% erhoben werden. Das gleiche gilt auch für den pauschalen Liegenschaftsunterhalt.</v>
      </c>
      <c r="B73" s="91"/>
      <c r="C73" s="91"/>
      <c r="D73" s="91"/>
      <c r="E73" s="91"/>
      <c r="F73" s="91"/>
      <c r="I73" s="51" t="s">
        <v>62</v>
      </c>
      <c r="J73" s="51"/>
      <c r="K73" s="51"/>
      <c r="L73" s="51"/>
      <c r="M73" s="51"/>
      <c r="N73" s="51"/>
      <c r="O73" s="51"/>
      <c r="P73" s="51"/>
      <c r="Q73" s="20"/>
      <c r="R73" s="20"/>
    </row>
    <row r="74" spans="1:18" ht="13.9" customHeight="1" x14ac:dyDescent="0.2">
      <c r="A74" s="46"/>
      <c r="B74" s="46"/>
      <c r="C74" s="46"/>
      <c r="D74" s="46"/>
      <c r="E74" s="46"/>
      <c r="F74" s="46"/>
      <c r="I74" s="51" t="s">
        <v>63</v>
      </c>
      <c r="J74" s="51"/>
      <c r="K74" s="51"/>
      <c r="L74" s="51"/>
      <c r="M74" s="51"/>
      <c r="N74" s="51"/>
      <c r="O74" s="51"/>
      <c r="P74" s="51"/>
      <c r="Q74" s="20"/>
      <c r="R74" s="20"/>
    </row>
    <row r="75" spans="1:18" ht="13.9" customHeight="1" thickBot="1" x14ac:dyDescent="0.25">
      <c r="A75" s="46"/>
      <c r="B75" s="46"/>
      <c r="C75" s="46"/>
      <c r="D75" s="46"/>
      <c r="E75" s="46"/>
      <c r="F75" s="46"/>
      <c r="I75" s="51"/>
      <c r="J75" s="20"/>
      <c r="K75" s="20"/>
      <c r="L75" s="20"/>
      <c r="M75" s="20"/>
      <c r="N75" s="20"/>
      <c r="O75" s="20"/>
      <c r="P75" s="20"/>
      <c r="Q75" s="20"/>
      <c r="R75" s="20"/>
    </row>
    <row r="76" spans="1:18" ht="13.9" customHeight="1" thickBot="1" x14ac:dyDescent="0.25">
      <c r="A76" s="94" t="s">
        <v>64</v>
      </c>
      <c r="B76" s="95"/>
      <c r="C76" s="95"/>
      <c r="D76" s="95"/>
      <c r="E76" s="95"/>
      <c r="F76" s="96"/>
      <c r="H76" s="72" t="e">
        <f>H55+H59+H66+H70</f>
        <v>#VALUE!</v>
      </c>
      <c r="I76" s="51"/>
      <c r="J76" s="20"/>
      <c r="K76" s="20"/>
      <c r="L76" s="20"/>
      <c r="M76" s="20"/>
      <c r="N76" s="20"/>
      <c r="O76" s="20"/>
      <c r="P76" s="20"/>
      <c r="Q76" s="20"/>
      <c r="R76" s="20"/>
    </row>
    <row r="77" spans="1:18" ht="9" customHeight="1" x14ac:dyDescent="0.2">
      <c r="A77" s="46"/>
      <c r="B77" s="46"/>
      <c r="C77" s="46"/>
      <c r="D77" s="46"/>
      <c r="E77" s="46"/>
      <c r="F77" s="46"/>
      <c r="I77" s="51"/>
      <c r="J77" s="20"/>
      <c r="K77" s="20"/>
      <c r="L77" s="20"/>
      <c r="M77" s="20"/>
      <c r="N77" s="20"/>
      <c r="O77" s="20"/>
      <c r="P77" s="20"/>
      <c r="Q77" s="20"/>
      <c r="R77" s="20"/>
    </row>
    <row r="78" spans="1:18" ht="13.9" customHeight="1" x14ac:dyDescent="0.2">
      <c r="A78" s="91" t="e">
        <f>IF(H55=1,M55,IF(H59=1,M59,IF(H66=1,M66,IF(H70=1,M70,""))))</f>
        <v>#VALUE!</v>
      </c>
      <c r="B78" s="91"/>
      <c r="C78" s="91"/>
      <c r="D78" s="91"/>
      <c r="E78" s="91"/>
      <c r="F78" s="91"/>
      <c r="I78" s="51"/>
      <c r="J78" s="20"/>
      <c r="K78" s="20"/>
      <c r="L78" s="20"/>
      <c r="M78" s="20"/>
      <c r="N78" s="20"/>
      <c r="O78" s="20"/>
      <c r="P78" s="20"/>
      <c r="Q78" s="20"/>
      <c r="R78" s="20"/>
    </row>
    <row r="79" spans="1:18" ht="13.9" customHeight="1" x14ac:dyDescent="0.2">
      <c r="A79" s="91" t="e">
        <f>IF(H55=2,M55,IF(H59=2,M59,IF(H66=2,M66,IF(H70=2,M70,""))))</f>
        <v>#VALUE!</v>
      </c>
      <c r="B79" s="91"/>
      <c r="C79" s="91"/>
      <c r="D79" s="91"/>
      <c r="E79" s="91"/>
      <c r="F79" s="91"/>
      <c r="I79" s="51"/>
      <c r="J79" s="20"/>
      <c r="K79" s="20"/>
      <c r="L79" s="20"/>
      <c r="M79" s="20"/>
      <c r="N79" s="20"/>
      <c r="O79" s="20"/>
      <c r="P79" s="20"/>
      <c r="Q79" s="20"/>
      <c r="R79" s="20"/>
    </row>
    <row r="80" spans="1:18" ht="13.9" customHeight="1" x14ac:dyDescent="0.2">
      <c r="A80" s="91" t="e">
        <f>IF(H55=3,M55,IF(H59=3,M59,IF(H66=3,M66,IF(H70=3,M70,""))))</f>
        <v>#VALUE!</v>
      </c>
      <c r="B80" s="91"/>
      <c r="C80" s="91"/>
      <c r="D80" s="91"/>
      <c r="E80" s="91"/>
      <c r="F80" s="91"/>
      <c r="I80" s="51"/>
      <c r="J80" s="20"/>
      <c r="K80" s="20"/>
      <c r="L80" s="20"/>
      <c r="M80" s="20"/>
      <c r="N80" s="20"/>
      <c r="O80" s="20"/>
      <c r="P80" s="20"/>
      <c r="Q80" s="20"/>
      <c r="R80" s="20"/>
    </row>
    <row r="81" spans="1:18" ht="13.9" customHeight="1" x14ac:dyDescent="0.2">
      <c r="A81" s="91" t="e">
        <f>IF(H55=4,M55,IF(H59=4,M59,IF(H66=4,M66,IF(H70=4,M70,""))))</f>
        <v>#VALUE!</v>
      </c>
      <c r="B81" s="91"/>
      <c r="C81" s="91"/>
      <c r="D81" s="91"/>
      <c r="E81" s="91"/>
      <c r="F81" s="91"/>
      <c r="I81" s="51"/>
      <c r="J81" s="20"/>
      <c r="K81" s="20"/>
      <c r="L81" s="20"/>
      <c r="M81" s="20"/>
      <c r="N81" s="20"/>
      <c r="O81" s="20"/>
      <c r="P81" s="20"/>
      <c r="Q81" s="20"/>
      <c r="R81" s="20"/>
    </row>
    <row r="82" spans="1:18" ht="41.25" customHeight="1" thickBot="1" x14ac:dyDescent="0.25">
      <c r="A82" s="82"/>
      <c r="B82" s="82"/>
      <c r="C82" s="82"/>
      <c r="D82" s="82"/>
      <c r="E82" s="82"/>
      <c r="F82" s="82"/>
      <c r="I82" s="51"/>
      <c r="J82" s="20"/>
      <c r="K82" s="20"/>
      <c r="L82" s="20"/>
      <c r="M82" s="20"/>
      <c r="N82" s="20"/>
      <c r="O82" s="20"/>
      <c r="P82" s="20"/>
      <c r="Q82" s="20"/>
      <c r="R82" s="20"/>
    </row>
    <row r="83" spans="1:18" ht="14.25" customHeight="1" thickBot="1" x14ac:dyDescent="0.25">
      <c r="A83" s="94" t="str">
        <f>A52</f>
        <v xml:space="preserve">Deklaration Ehemann  -  PID </v>
      </c>
      <c r="B83" s="95"/>
      <c r="C83" s="95"/>
      <c r="D83" s="96"/>
      <c r="F83" s="116" t="str">
        <f>I83</f>
        <v>Wenn das Ereignis (Trennung) in der Steuerpriode 1900 eingetreten ist, sind diese Faktoren für die Steuererklärung massgebend.</v>
      </c>
      <c r="H83" s="66" t="s">
        <v>39</v>
      </c>
      <c r="I83" s="51" t="str">
        <f>CONCATENATE("Wenn das Ereignis (Trennung) in der Steuerpriode ",I32," eingetreten ist, sind diese Faktoren für die Steuererklärung massgebend.")</f>
        <v>Wenn das Ereignis (Trennung) in der Steuerpriode 1900 eingetreten ist, sind diese Faktoren für die Steuererklärung massgebend.</v>
      </c>
      <c r="J83" s="20"/>
      <c r="K83" s="20"/>
      <c r="L83" s="20"/>
      <c r="M83" s="20"/>
      <c r="N83" s="20"/>
      <c r="O83" s="20"/>
      <c r="P83" s="20"/>
      <c r="Q83" s="20"/>
      <c r="R83" s="20"/>
    </row>
    <row r="84" spans="1:18" ht="14.25" customHeight="1" x14ac:dyDescent="0.2">
      <c r="A84" s="119" t="s">
        <v>52</v>
      </c>
      <c r="B84" s="120"/>
      <c r="C84" s="83" t="s">
        <v>20</v>
      </c>
      <c r="D84" s="84" t="s">
        <v>21</v>
      </c>
      <c r="F84" s="117"/>
      <c r="H84" s="48" t="str">
        <f>IF($E$32="","nein",IF($L$30=$K$32,"nein",IF(K32=0,"nein","ja")))</f>
        <v>nein</v>
      </c>
      <c r="I84" s="20"/>
      <c r="J84" s="20"/>
      <c r="K84" s="20"/>
      <c r="L84" s="20"/>
      <c r="M84" s="20"/>
      <c r="N84" s="20"/>
      <c r="O84" s="20"/>
      <c r="P84" s="20"/>
      <c r="Q84" s="20"/>
      <c r="R84" s="20"/>
    </row>
    <row r="85" spans="1:18" ht="14.25" customHeight="1" x14ac:dyDescent="0.2">
      <c r="A85" s="89" t="s">
        <v>54</v>
      </c>
      <c r="B85" s="90"/>
      <c r="C85" s="38">
        <f>IF($E$32="",0,IF($L$30=$K$32,0,C54))</f>
        <v>0</v>
      </c>
      <c r="D85" s="39">
        <f>IF($E$32="",0,IF($L$30=$K$32,0,D54))</f>
        <v>0</v>
      </c>
      <c r="E85" s="40"/>
      <c r="F85" s="117"/>
      <c r="I85" s="20"/>
      <c r="J85" s="20"/>
      <c r="K85" s="20"/>
      <c r="L85" s="20"/>
      <c r="M85" s="20"/>
      <c r="N85" s="20"/>
      <c r="O85" s="20"/>
      <c r="P85" s="20"/>
      <c r="Q85" s="20"/>
      <c r="R85" s="20"/>
    </row>
    <row r="86" spans="1:18" ht="14.25" customHeight="1" x14ac:dyDescent="0.2">
      <c r="A86" s="89" t="s">
        <v>65</v>
      </c>
      <c r="B86" s="90"/>
      <c r="C86" s="38">
        <f>IF($E$32="",0,IF($L$30=$K$32,0,C55/$L$30*$K$32))</f>
        <v>0</v>
      </c>
      <c r="D86" s="39">
        <f>IF($E$32="",0,IF($L$30=$K$32,0,D55/$L$30*$K$32))</f>
        <v>0</v>
      </c>
      <c r="E86" s="40" t="e">
        <f>E55</f>
        <v>#VALUE!</v>
      </c>
      <c r="F86" s="117"/>
      <c r="H86" s="66"/>
      <c r="I86" s="20"/>
      <c r="J86" s="20"/>
      <c r="K86" s="20"/>
      <c r="L86" s="20"/>
      <c r="M86" s="20"/>
      <c r="N86" s="20"/>
      <c r="O86" s="20"/>
      <c r="P86" s="20"/>
      <c r="Q86" s="20"/>
      <c r="R86" s="20"/>
    </row>
    <row r="87" spans="1:18" ht="14.25" customHeight="1" x14ac:dyDescent="0.2">
      <c r="A87" s="89" t="s">
        <v>57</v>
      </c>
      <c r="B87" s="90"/>
      <c r="C87" s="38">
        <f t="shared" ref="C87:D89" si="2">IF($E$32="",0,IF($L$30=$K$32,0,C56))</f>
        <v>0</v>
      </c>
      <c r="D87" s="39">
        <f t="shared" si="2"/>
        <v>0</v>
      </c>
      <c r="E87" s="40"/>
      <c r="F87" s="117"/>
      <c r="H87" s="48"/>
      <c r="I87" s="20"/>
      <c r="J87" s="20"/>
      <c r="K87" s="20"/>
      <c r="L87" s="20"/>
      <c r="M87" s="20"/>
      <c r="N87" s="20"/>
      <c r="O87" s="20"/>
      <c r="P87" s="20"/>
      <c r="Q87" s="20"/>
      <c r="R87" s="20"/>
    </row>
    <row r="88" spans="1:18" ht="14.25" customHeight="1" x14ac:dyDescent="0.2">
      <c r="A88" s="89" t="s">
        <v>58</v>
      </c>
      <c r="B88" s="90"/>
      <c r="C88" s="38">
        <f t="shared" si="2"/>
        <v>0</v>
      </c>
      <c r="D88" s="39">
        <f t="shared" si="2"/>
        <v>0</v>
      </c>
      <c r="E88" s="40"/>
      <c r="F88" s="117"/>
      <c r="I88" s="20"/>
      <c r="J88" s="20"/>
      <c r="K88" s="20"/>
      <c r="L88" s="20"/>
      <c r="M88" s="20"/>
      <c r="N88" s="20"/>
      <c r="O88" s="20"/>
      <c r="P88" s="20"/>
      <c r="Q88" s="20"/>
      <c r="R88" s="20"/>
    </row>
    <row r="89" spans="1:18" ht="14.25" customHeight="1" x14ac:dyDescent="0.2">
      <c r="A89" s="89" t="s">
        <v>59</v>
      </c>
      <c r="B89" s="90"/>
      <c r="C89" s="38">
        <f t="shared" si="2"/>
        <v>0</v>
      </c>
      <c r="D89" s="39">
        <f t="shared" si="2"/>
        <v>0</v>
      </c>
      <c r="E89" s="40"/>
      <c r="F89" s="117"/>
      <c r="I89" s="20"/>
      <c r="J89" s="20"/>
      <c r="K89" s="20"/>
      <c r="L89" s="20"/>
      <c r="M89" s="20"/>
      <c r="N89" s="20"/>
      <c r="O89" s="20"/>
      <c r="P89" s="20"/>
      <c r="Q89" s="20"/>
      <c r="R89" s="20"/>
    </row>
    <row r="90" spans="1:18" ht="14.25" customHeight="1" x14ac:dyDescent="0.2">
      <c r="A90" s="89" t="s">
        <v>66</v>
      </c>
      <c r="B90" s="90"/>
      <c r="C90" s="80">
        <f>IF($E$32="",0,IF($L$30=$K$32,0,C59/$L$30*$K$32))</f>
        <v>0</v>
      </c>
      <c r="D90" s="81">
        <f>IF($E$32="",0,IF($L$30=$K$32,0,D59/$L$30*$K$32))</f>
        <v>0</v>
      </c>
      <c r="E90" s="40" t="e">
        <f>E59</f>
        <v>#VALUE!</v>
      </c>
      <c r="F90" s="117"/>
      <c r="I90" s="20"/>
      <c r="J90" s="20"/>
      <c r="K90" s="20"/>
      <c r="L90" s="20"/>
      <c r="M90" s="20"/>
      <c r="N90" s="20"/>
      <c r="O90" s="20"/>
      <c r="P90" s="20"/>
      <c r="Q90" s="20"/>
      <c r="R90" s="20"/>
    </row>
    <row r="91" spans="1:18" ht="14.25" customHeight="1" thickBot="1" x14ac:dyDescent="0.25">
      <c r="A91" s="97" t="s">
        <v>61</v>
      </c>
      <c r="B91" s="98"/>
      <c r="C91" s="41">
        <f>IF($E$32="",0,IF($L$30=$K$32,0,C60))</f>
        <v>0</v>
      </c>
      <c r="D91" s="42">
        <f>IF($E$32="",0,IF($L$30=$K$32,0,D60))</f>
        <v>0</v>
      </c>
      <c r="E91" s="40"/>
      <c r="F91" s="117"/>
      <c r="I91" s="20"/>
      <c r="J91" s="20"/>
      <c r="K91" s="20"/>
      <c r="L91" s="20"/>
      <c r="M91" s="20"/>
      <c r="N91" s="20"/>
      <c r="O91" s="20"/>
      <c r="P91" s="20"/>
      <c r="Q91" s="20"/>
      <c r="R91" s="20"/>
    </row>
    <row r="92" spans="1:18" ht="6" customHeight="1" x14ac:dyDescent="0.2">
      <c r="E92" s="40"/>
      <c r="F92" s="117"/>
      <c r="I92" s="20"/>
      <c r="J92" s="20"/>
      <c r="K92" s="20"/>
      <c r="L92" s="20"/>
      <c r="M92" s="20"/>
      <c r="N92" s="20"/>
      <c r="O92" s="20"/>
      <c r="P92" s="20"/>
      <c r="Q92" s="20"/>
      <c r="R92" s="20"/>
    </row>
    <row r="93" spans="1:18" ht="6" customHeight="1" thickBot="1" x14ac:dyDescent="0.25">
      <c r="E93" s="40"/>
      <c r="F93" s="117"/>
      <c r="I93" s="20"/>
      <c r="J93" s="20"/>
      <c r="K93" s="20"/>
      <c r="L93" s="20"/>
      <c r="M93" s="20"/>
      <c r="N93" s="20"/>
      <c r="O93" s="20"/>
      <c r="P93" s="20"/>
      <c r="Q93" s="20"/>
      <c r="R93" s="20"/>
    </row>
    <row r="94" spans="1:18" ht="14.25" customHeight="1" thickBot="1" x14ac:dyDescent="0.25">
      <c r="A94" s="94" t="str">
        <f>A63</f>
        <v xml:space="preserve">Deklaration Ehefrau  -  PID </v>
      </c>
      <c r="B94" s="95"/>
      <c r="C94" s="95"/>
      <c r="D94" s="96"/>
      <c r="E94" s="40"/>
      <c r="F94" s="117"/>
      <c r="I94" s="20"/>
      <c r="J94" s="20"/>
      <c r="K94" s="20"/>
      <c r="L94" s="20"/>
      <c r="M94" s="20"/>
      <c r="N94" s="20"/>
      <c r="O94" s="20"/>
      <c r="P94" s="20"/>
      <c r="Q94" s="20"/>
      <c r="R94" s="20"/>
    </row>
    <row r="95" spans="1:18" ht="14.25" customHeight="1" x14ac:dyDescent="0.2">
      <c r="A95" s="119" t="s">
        <v>52</v>
      </c>
      <c r="B95" s="120"/>
      <c r="C95" s="83" t="s">
        <v>20</v>
      </c>
      <c r="D95" s="84" t="s">
        <v>21</v>
      </c>
      <c r="E95" s="40"/>
      <c r="F95" s="117"/>
      <c r="I95" s="20"/>
      <c r="J95" s="20"/>
      <c r="K95" s="20"/>
      <c r="L95" s="20"/>
      <c r="M95" s="20"/>
      <c r="N95" s="20"/>
      <c r="O95" s="20"/>
      <c r="P95" s="20"/>
      <c r="Q95" s="20"/>
      <c r="R95" s="20"/>
    </row>
    <row r="96" spans="1:18" ht="14.25" customHeight="1" x14ac:dyDescent="0.2">
      <c r="A96" s="89" t="s">
        <v>54</v>
      </c>
      <c r="B96" s="90"/>
      <c r="C96" s="38">
        <f>IF($E$32="",0,IF($L$30=$K$32,0,C65))</f>
        <v>0</v>
      </c>
      <c r="D96" s="39">
        <f>IF($E$32="",0,IF($L$30=$K$32,0,D65))</f>
        <v>0</v>
      </c>
      <c r="E96" s="40"/>
      <c r="F96" s="117"/>
      <c r="I96" s="20"/>
      <c r="J96" s="20"/>
      <c r="K96" s="20"/>
      <c r="L96" s="20"/>
      <c r="M96" s="20"/>
      <c r="N96" s="20"/>
      <c r="O96" s="20"/>
      <c r="P96" s="20"/>
      <c r="Q96" s="20"/>
      <c r="R96" s="20"/>
    </row>
    <row r="97" spans="1:18" ht="14.25" customHeight="1" x14ac:dyDescent="0.2">
      <c r="A97" s="89" t="s">
        <v>65</v>
      </c>
      <c r="B97" s="90"/>
      <c r="C97" s="38">
        <f>IF($E$32="",0,IF($L$30=$K$32,0,C66/$L$30*$K$32))</f>
        <v>0</v>
      </c>
      <c r="D97" s="39">
        <f>IF($E$32="",0,IF($L$30=$K$32,0,D66/$L$30*$K$32))</f>
        <v>0</v>
      </c>
      <c r="E97" s="40" t="e">
        <f>E66</f>
        <v>#VALUE!</v>
      </c>
      <c r="F97" s="117"/>
      <c r="I97" s="20"/>
      <c r="J97" s="20"/>
      <c r="K97" s="20"/>
      <c r="L97" s="20"/>
      <c r="M97" s="20"/>
      <c r="N97" s="20"/>
      <c r="O97" s="20"/>
      <c r="P97" s="20"/>
      <c r="Q97" s="20"/>
      <c r="R97" s="20"/>
    </row>
    <row r="98" spans="1:18" ht="14.25" customHeight="1" x14ac:dyDescent="0.2">
      <c r="A98" s="89" t="s">
        <v>57</v>
      </c>
      <c r="B98" s="90"/>
      <c r="C98" s="38">
        <f t="shared" ref="C98:D100" si="3">IF($E$32="",0,IF($L$30=$K$32,0,C67))</f>
        <v>0</v>
      </c>
      <c r="D98" s="39">
        <f t="shared" si="3"/>
        <v>0</v>
      </c>
      <c r="E98" s="40"/>
      <c r="F98" s="117"/>
      <c r="I98" s="20"/>
      <c r="J98" s="20"/>
      <c r="K98" s="20"/>
      <c r="L98" s="20"/>
      <c r="M98" s="20"/>
      <c r="N98" s="20"/>
      <c r="O98" s="20"/>
      <c r="P98" s="20"/>
      <c r="Q98" s="20"/>
      <c r="R98" s="20"/>
    </row>
    <row r="99" spans="1:18" ht="14.25" customHeight="1" x14ac:dyDescent="0.2">
      <c r="A99" s="89" t="s">
        <v>58</v>
      </c>
      <c r="B99" s="90"/>
      <c r="C99" s="38">
        <f t="shared" si="3"/>
        <v>0</v>
      </c>
      <c r="D99" s="39">
        <f t="shared" si="3"/>
        <v>0</v>
      </c>
      <c r="E99" s="40"/>
      <c r="F99" s="117"/>
      <c r="I99" s="20"/>
      <c r="J99" s="20"/>
      <c r="K99" s="20"/>
      <c r="L99" s="20"/>
      <c r="M99" s="20"/>
      <c r="N99" s="20"/>
      <c r="O99" s="20"/>
      <c r="P99" s="20"/>
      <c r="Q99" s="20"/>
      <c r="R99" s="20"/>
    </row>
    <row r="100" spans="1:18" ht="14.25" customHeight="1" x14ac:dyDescent="0.2">
      <c r="A100" s="89" t="s">
        <v>59</v>
      </c>
      <c r="B100" s="90"/>
      <c r="C100" s="38">
        <f t="shared" si="3"/>
        <v>0</v>
      </c>
      <c r="D100" s="39">
        <f t="shared" si="3"/>
        <v>0</v>
      </c>
      <c r="E100" s="40"/>
      <c r="F100" s="117"/>
      <c r="I100" s="20"/>
      <c r="J100" s="20"/>
      <c r="K100" s="20"/>
      <c r="L100" s="20"/>
      <c r="M100" s="20"/>
      <c r="N100" s="20"/>
      <c r="O100" s="20"/>
      <c r="P100" s="20"/>
      <c r="Q100" s="20"/>
      <c r="R100" s="20"/>
    </row>
    <row r="101" spans="1:18" ht="14.25" customHeight="1" x14ac:dyDescent="0.2">
      <c r="A101" s="89" t="s">
        <v>66</v>
      </c>
      <c r="B101" s="90"/>
      <c r="C101" s="80">
        <f>IF($E$32="",0,IF($L$30=$K$32,0,C70/$L$30*$K$32))</f>
        <v>0</v>
      </c>
      <c r="D101" s="81">
        <f>IF($E$32="",0,IF($L$30=$K$32,0,D70/$L$30*$K$32))</f>
        <v>0</v>
      </c>
      <c r="E101" s="40" t="e">
        <f>E70</f>
        <v>#VALUE!</v>
      </c>
      <c r="F101" s="117"/>
      <c r="I101" s="20"/>
      <c r="J101" s="20"/>
      <c r="K101" s="20"/>
      <c r="L101" s="20"/>
      <c r="M101" s="20"/>
      <c r="N101" s="20"/>
      <c r="O101" s="20"/>
      <c r="P101" s="20"/>
      <c r="Q101" s="20"/>
      <c r="R101" s="20"/>
    </row>
    <row r="102" spans="1:18" ht="14.25" customHeight="1" thickBot="1" x14ac:dyDescent="0.25">
      <c r="A102" s="97" t="s">
        <v>61</v>
      </c>
      <c r="B102" s="98"/>
      <c r="C102" s="41">
        <f>IF($E$32="",0,IF($L$30=$K$32,0,C71))</f>
        <v>0</v>
      </c>
      <c r="D102" s="42">
        <f>IF($E$32="",0,IF($L$30=$K$32,0,D71))</f>
        <v>0</v>
      </c>
      <c r="E102" s="40"/>
      <c r="F102" s="118"/>
      <c r="I102" s="20"/>
      <c r="J102" s="20"/>
      <c r="K102" s="20"/>
      <c r="L102" s="20"/>
      <c r="M102" s="20"/>
      <c r="N102" s="20"/>
      <c r="O102" s="20"/>
      <c r="P102" s="20"/>
      <c r="Q102" s="20"/>
      <c r="R102" s="20"/>
    </row>
    <row r="103" spans="1:18" ht="9.6" customHeight="1" x14ac:dyDescent="0.2">
      <c r="A103" s="16"/>
      <c r="B103" s="16"/>
      <c r="C103" s="43"/>
      <c r="D103" s="44"/>
      <c r="F103" s="45"/>
      <c r="I103" s="20"/>
      <c r="J103" s="20"/>
      <c r="K103" s="20"/>
      <c r="L103" s="20"/>
      <c r="M103" s="20"/>
      <c r="N103" s="20"/>
      <c r="O103" s="20"/>
      <c r="P103" s="20"/>
      <c r="Q103" s="20"/>
      <c r="R103" s="20"/>
    </row>
    <row r="104" spans="1:18" ht="12.75" customHeight="1" x14ac:dyDescent="0.2">
      <c r="A104" s="92" t="str">
        <f>CONCATENATE("* Formel: Werte aus der Tabelle der zweiten Seite / ",L30," x ",K32,)</f>
        <v>* Formel: Werte aus der Tabelle der zweiten Seite / 360 x 361</v>
      </c>
      <c r="B104" s="92"/>
      <c r="C104" s="92"/>
      <c r="D104" s="92"/>
      <c r="E104" s="92"/>
      <c r="F104" s="92"/>
      <c r="I104" s="20"/>
      <c r="J104" s="20"/>
      <c r="K104" s="20"/>
      <c r="L104" s="20"/>
      <c r="M104" s="20"/>
      <c r="N104" s="20"/>
      <c r="O104" s="20"/>
      <c r="P104" s="20"/>
      <c r="Q104" s="20"/>
      <c r="R104" s="20"/>
    </row>
    <row r="105" spans="1:18" ht="12.75" customHeight="1" x14ac:dyDescent="0.2">
      <c r="A105" s="93" t="str">
        <f>CONCATENATE("  Berechnung Anzahl Tage: ",L32," bis ",J31," = ",K32," Tage (bei Usanz von ",L30,"-Tage-Kalenderjahr)")</f>
        <v xml:space="preserve">  Berechnung Anzahl Tage: 0.1.1900 bis 31.12.1900 = 361 Tage (bei Usanz von 360-Tage-Kalenderjahr)</v>
      </c>
      <c r="B105" s="93"/>
      <c r="C105" s="93"/>
      <c r="D105" s="93"/>
      <c r="E105" s="93"/>
      <c r="F105" s="93"/>
      <c r="I105" s="20"/>
      <c r="J105" s="20"/>
      <c r="K105" s="20"/>
      <c r="L105" s="20"/>
      <c r="M105" s="20"/>
      <c r="N105" s="20"/>
      <c r="O105" s="20"/>
      <c r="P105" s="20"/>
      <c r="Q105" s="20"/>
      <c r="R105" s="20"/>
    </row>
    <row r="106" spans="1:18" ht="13.9" customHeight="1" x14ac:dyDescent="0.2">
      <c r="A106" s="46"/>
      <c r="B106" s="46"/>
      <c r="C106" s="46"/>
      <c r="D106" s="46"/>
      <c r="E106" s="46"/>
      <c r="F106" s="46"/>
      <c r="I106" s="51"/>
      <c r="J106" s="51"/>
      <c r="K106" s="51"/>
      <c r="L106" s="51"/>
      <c r="M106" s="51"/>
      <c r="N106" s="51"/>
      <c r="O106" s="51"/>
      <c r="P106" s="51"/>
      <c r="Q106" s="20"/>
      <c r="R106" s="20"/>
    </row>
    <row r="107" spans="1:18" ht="13.9" customHeight="1" thickBot="1" x14ac:dyDescent="0.25">
      <c r="A107" s="46"/>
      <c r="B107" s="46"/>
      <c r="C107" s="46"/>
      <c r="D107" s="46"/>
      <c r="E107" s="46"/>
      <c r="F107" s="46"/>
      <c r="I107" s="51"/>
      <c r="J107" s="20"/>
      <c r="K107" s="20"/>
      <c r="L107" s="20"/>
      <c r="M107" s="20"/>
      <c r="N107" s="20"/>
      <c r="O107" s="20"/>
      <c r="P107" s="20"/>
      <c r="Q107" s="20"/>
      <c r="R107" s="20"/>
    </row>
    <row r="108" spans="1:18" ht="13.9" customHeight="1" thickBot="1" x14ac:dyDescent="0.25">
      <c r="A108" s="94" t="s">
        <v>67</v>
      </c>
      <c r="B108" s="95"/>
      <c r="C108" s="95"/>
      <c r="D108" s="95"/>
      <c r="E108" s="95"/>
      <c r="F108" s="96"/>
      <c r="H108" s="72"/>
      <c r="I108" s="51"/>
      <c r="J108" s="20"/>
      <c r="K108" s="20"/>
      <c r="L108" s="20"/>
      <c r="M108" s="20"/>
      <c r="N108" s="20"/>
      <c r="O108" s="20"/>
      <c r="P108" s="20"/>
      <c r="Q108" s="20"/>
      <c r="R108" s="20"/>
    </row>
    <row r="109" spans="1:18" ht="9" customHeight="1" x14ac:dyDescent="0.2">
      <c r="A109" s="46"/>
      <c r="B109" s="46"/>
      <c r="C109" s="46"/>
      <c r="D109" s="46"/>
      <c r="E109" s="46"/>
      <c r="F109" s="46"/>
      <c r="I109" s="51"/>
      <c r="J109" s="20"/>
      <c r="K109" s="20"/>
      <c r="L109" s="20"/>
      <c r="M109" s="20"/>
      <c r="N109" s="20"/>
      <c r="O109" s="20"/>
      <c r="P109" s="20"/>
      <c r="Q109" s="20"/>
      <c r="R109" s="20"/>
    </row>
    <row r="110" spans="1:18" ht="13.9" customHeight="1" x14ac:dyDescent="0.2">
      <c r="A110" s="91" t="e">
        <f t="shared" ref="A110:A111" si="4">IF(A78="","",CONCATENATE("")&amp;LEFT(A78,3)&amp;"   ["&amp;RIGHT(A78,LEN(A78)-6)&amp;"] / "&amp;$L$30&amp;" x "&amp;$K$32)</f>
        <v>#VALUE!</v>
      </c>
      <c r="B110" s="91"/>
      <c r="C110" s="91"/>
      <c r="D110" s="91"/>
      <c r="E110" s="91"/>
      <c r="F110" s="91"/>
      <c r="I110" s="51"/>
      <c r="J110" s="20"/>
      <c r="K110" s="20"/>
      <c r="L110" s="20"/>
      <c r="M110" s="20"/>
      <c r="N110" s="20"/>
      <c r="O110" s="20"/>
      <c r="P110" s="20"/>
      <c r="Q110" s="20"/>
      <c r="R110" s="20"/>
    </row>
    <row r="111" spans="1:18" ht="13.9" customHeight="1" x14ac:dyDescent="0.2">
      <c r="A111" s="91" t="e">
        <f t="shared" si="4"/>
        <v>#VALUE!</v>
      </c>
      <c r="B111" s="91"/>
      <c r="C111" s="91"/>
      <c r="D111" s="91"/>
      <c r="E111" s="91"/>
      <c r="F111" s="91"/>
      <c r="I111" s="51"/>
      <c r="J111" s="20"/>
      <c r="K111" s="20"/>
      <c r="L111" s="20"/>
      <c r="M111" s="20"/>
      <c r="N111" s="20"/>
      <c r="O111" s="20"/>
      <c r="P111" s="20"/>
      <c r="Q111" s="20"/>
      <c r="R111" s="20"/>
    </row>
    <row r="112" spans="1:18" ht="13.9" customHeight="1" x14ac:dyDescent="0.2">
      <c r="A112" s="91" t="e">
        <f>IF(A80="","",CONCATENATE("")&amp;LEFT(A80,3)&amp;"   ["&amp;RIGHT(A80,LEN(A80)-6)&amp;"] / "&amp;$L$30&amp;" x "&amp;$K$32)</f>
        <v>#VALUE!</v>
      </c>
      <c r="B112" s="91"/>
      <c r="C112" s="91"/>
      <c r="D112" s="91"/>
      <c r="E112" s="91"/>
      <c r="F112" s="91"/>
      <c r="I112" s="51"/>
      <c r="J112" s="20"/>
      <c r="K112" s="20"/>
      <c r="L112" s="20"/>
      <c r="M112" s="20"/>
      <c r="N112" s="20"/>
      <c r="O112" s="20"/>
      <c r="P112" s="20"/>
      <c r="Q112" s="20"/>
      <c r="R112" s="20"/>
    </row>
    <row r="113" spans="1:18" ht="13.9" customHeight="1" x14ac:dyDescent="0.2">
      <c r="A113" s="91" t="e">
        <f>IF(A81="","",CONCATENATE("")&amp;LEFT(A81,3)&amp;"   ["&amp;RIGHT(A81,LEN(A81)-6)&amp;"] / "&amp;$L$30&amp;" x "&amp;$K$32)</f>
        <v>#VALUE!</v>
      </c>
      <c r="B113" s="91"/>
      <c r="C113" s="91"/>
      <c r="D113" s="91"/>
      <c r="E113" s="91"/>
      <c r="F113" s="91"/>
      <c r="I113" s="51"/>
      <c r="J113" s="20"/>
      <c r="K113" s="20"/>
      <c r="L113" s="20"/>
      <c r="M113" s="20"/>
      <c r="N113" s="20"/>
      <c r="O113" s="20"/>
      <c r="P113" s="20"/>
      <c r="Q113" s="20"/>
      <c r="R113" s="20"/>
    </row>
    <row r="114" spans="1:18" x14ac:dyDescent="0.2">
      <c r="I114" s="20"/>
      <c r="J114" s="20"/>
      <c r="K114" s="20"/>
      <c r="L114" s="20"/>
      <c r="M114" s="20"/>
      <c r="N114" s="20"/>
      <c r="O114" s="20"/>
      <c r="P114" s="20"/>
      <c r="Q114" s="20"/>
      <c r="R114" s="20"/>
    </row>
    <row r="115" spans="1:18" x14ac:dyDescent="0.2">
      <c r="I115" s="20"/>
      <c r="J115" s="20"/>
      <c r="K115" s="20"/>
      <c r="L115" s="20"/>
      <c r="M115" s="20"/>
      <c r="N115" s="20"/>
      <c r="O115" s="20"/>
      <c r="P115" s="20"/>
      <c r="Q115" s="20"/>
      <c r="R115" s="20"/>
    </row>
    <row r="116" spans="1:18" x14ac:dyDescent="0.2">
      <c r="I116" s="20"/>
      <c r="J116" s="20"/>
      <c r="K116" s="20"/>
      <c r="L116" s="20"/>
      <c r="M116" s="20"/>
      <c r="N116" s="20"/>
      <c r="O116" s="20"/>
      <c r="P116" s="20"/>
      <c r="Q116" s="20"/>
      <c r="R116" s="20"/>
    </row>
    <row r="117" spans="1:18" x14ac:dyDescent="0.2">
      <c r="A117" s="3"/>
      <c r="B117" s="3"/>
      <c r="C117" s="3"/>
      <c r="D117" s="3"/>
      <c r="E117" s="3"/>
      <c r="F117" s="3"/>
      <c r="G117" s="3"/>
      <c r="I117" s="20"/>
      <c r="J117" s="20"/>
      <c r="K117" s="20"/>
      <c r="L117" s="20"/>
      <c r="M117" s="20"/>
      <c r="N117" s="20"/>
      <c r="O117" s="20"/>
      <c r="P117" s="20"/>
      <c r="Q117" s="20"/>
      <c r="R117" s="20"/>
    </row>
    <row r="118" spans="1:18" x14ac:dyDescent="0.2">
      <c r="A118" s="3"/>
      <c r="B118" s="3"/>
      <c r="C118" s="3"/>
      <c r="D118" s="3"/>
      <c r="E118" s="3"/>
      <c r="F118" s="3"/>
      <c r="G118" s="3"/>
      <c r="I118" s="20"/>
      <c r="J118" s="20"/>
      <c r="K118" s="20"/>
      <c r="L118" s="20"/>
      <c r="M118" s="20"/>
      <c r="N118" s="20"/>
      <c r="O118" s="20"/>
      <c r="P118" s="20"/>
      <c r="Q118" s="20"/>
      <c r="R118" s="20"/>
    </row>
    <row r="119" spans="1:18" x14ac:dyDescent="0.2">
      <c r="A119" s="3"/>
      <c r="B119" s="3"/>
      <c r="C119" s="3"/>
      <c r="D119" s="3"/>
      <c r="E119" s="3"/>
      <c r="F119" s="3"/>
      <c r="G119" s="3"/>
      <c r="I119" s="20"/>
      <c r="J119" s="20"/>
      <c r="K119" s="20"/>
      <c r="L119" s="20"/>
      <c r="M119" s="20"/>
      <c r="N119" s="20"/>
      <c r="O119" s="20"/>
      <c r="P119" s="20"/>
      <c r="Q119" s="20"/>
      <c r="R119" s="20"/>
    </row>
    <row r="120" spans="1:18" x14ac:dyDescent="0.2">
      <c r="A120" s="3"/>
      <c r="B120" s="3"/>
      <c r="C120" s="3"/>
      <c r="D120" s="3"/>
      <c r="E120" s="3"/>
      <c r="F120" s="3"/>
      <c r="G120" s="3"/>
      <c r="I120" s="20"/>
      <c r="J120" s="20"/>
      <c r="K120" s="20"/>
      <c r="L120" s="20"/>
      <c r="M120" s="20"/>
      <c r="N120" s="20"/>
      <c r="O120" s="20"/>
      <c r="P120" s="20"/>
      <c r="Q120" s="20"/>
      <c r="R120" s="20"/>
    </row>
    <row r="121" spans="1:18" x14ac:dyDescent="0.2">
      <c r="A121" s="3"/>
      <c r="B121" s="3"/>
      <c r="C121" s="3"/>
      <c r="D121" s="3"/>
      <c r="E121" s="3"/>
      <c r="F121" s="3"/>
      <c r="G121" s="3"/>
      <c r="I121" s="20"/>
      <c r="J121" s="20"/>
      <c r="K121" s="20"/>
      <c r="L121" s="20"/>
      <c r="M121" s="20"/>
      <c r="N121" s="20"/>
      <c r="O121" s="20"/>
      <c r="P121" s="20"/>
      <c r="Q121" s="20"/>
      <c r="R121" s="20"/>
    </row>
    <row r="122" spans="1:18" x14ac:dyDescent="0.2">
      <c r="A122" s="3"/>
      <c r="B122" s="3"/>
      <c r="C122" s="3"/>
      <c r="D122" s="3"/>
      <c r="E122" s="3"/>
      <c r="F122" s="3"/>
      <c r="G122" s="3"/>
      <c r="I122" s="20"/>
      <c r="J122" s="20"/>
      <c r="K122" s="20"/>
      <c r="L122" s="20"/>
      <c r="M122" s="20"/>
      <c r="N122" s="20"/>
      <c r="O122" s="20"/>
      <c r="P122" s="20"/>
      <c r="Q122" s="20"/>
      <c r="R122" s="20"/>
    </row>
    <row r="123" spans="1:18" x14ac:dyDescent="0.2">
      <c r="A123" s="3"/>
      <c r="B123" s="3"/>
      <c r="C123" s="3"/>
      <c r="D123" s="3"/>
      <c r="E123" s="3"/>
      <c r="F123" s="3"/>
      <c r="G123" s="3"/>
      <c r="I123" s="20"/>
      <c r="J123" s="20"/>
      <c r="K123" s="20"/>
      <c r="L123" s="20"/>
      <c r="M123" s="20"/>
      <c r="N123" s="20"/>
      <c r="O123" s="20"/>
      <c r="P123" s="20"/>
      <c r="Q123" s="20"/>
      <c r="R123" s="20"/>
    </row>
    <row r="124" spans="1:18" x14ac:dyDescent="0.2">
      <c r="A124" s="3"/>
      <c r="B124" s="3"/>
      <c r="C124" s="3"/>
      <c r="D124" s="3"/>
      <c r="E124" s="3"/>
      <c r="F124" s="3"/>
      <c r="G124" s="3"/>
      <c r="I124" s="20"/>
      <c r="J124" s="20"/>
      <c r="K124" s="20"/>
      <c r="L124" s="20"/>
      <c r="M124" s="20"/>
      <c r="N124" s="20"/>
      <c r="O124" s="20"/>
      <c r="P124" s="20"/>
      <c r="Q124" s="20"/>
      <c r="R124" s="20"/>
    </row>
    <row r="125" spans="1:18" x14ac:dyDescent="0.2">
      <c r="A125" s="3"/>
      <c r="B125" s="3"/>
      <c r="C125" s="3"/>
      <c r="D125" s="3"/>
      <c r="E125" s="3"/>
      <c r="F125" s="3"/>
      <c r="G125" s="3"/>
      <c r="I125" s="20"/>
      <c r="J125" s="20"/>
      <c r="K125" s="20"/>
      <c r="L125" s="20"/>
      <c r="M125" s="20"/>
      <c r="N125" s="20"/>
      <c r="O125" s="20"/>
      <c r="P125" s="20"/>
      <c r="Q125" s="20"/>
      <c r="R125" s="20"/>
    </row>
    <row r="126" spans="1:18" x14ac:dyDescent="0.2">
      <c r="A126" s="3"/>
      <c r="B126" s="3"/>
      <c r="C126" s="3"/>
      <c r="D126" s="3"/>
      <c r="E126" s="3"/>
      <c r="F126" s="3"/>
      <c r="G126" s="3"/>
      <c r="I126" s="20"/>
      <c r="J126" s="20"/>
      <c r="K126" s="20"/>
      <c r="L126" s="20"/>
      <c r="M126" s="20"/>
      <c r="N126" s="20"/>
      <c r="O126" s="20"/>
      <c r="P126" s="20"/>
      <c r="Q126" s="20"/>
      <c r="R126" s="20"/>
    </row>
    <row r="127" spans="1:18" x14ac:dyDescent="0.2">
      <c r="A127" s="3"/>
      <c r="B127" s="3"/>
      <c r="C127" s="3"/>
      <c r="D127" s="3"/>
      <c r="E127" s="3"/>
      <c r="F127" s="3"/>
      <c r="G127" s="3"/>
      <c r="I127" s="20"/>
      <c r="J127" s="20"/>
      <c r="K127" s="20"/>
      <c r="L127" s="20"/>
      <c r="M127" s="20"/>
      <c r="N127" s="20"/>
      <c r="O127" s="20"/>
      <c r="P127" s="20"/>
      <c r="Q127" s="20"/>
      <c r="R127" s="20"/>
    </row>
    <row r="128" spans="1:18" x14ac:dyDescent="0.2">
      <c r="A128" s="3"/>
      <c r="B128" s="3"/>
      <c r="C128" s="3"/>
      <c r="D128" s="3"/>
      <c r="E128" s="3"/>
      <c r="F128" s="3"/>
      <c r="G128" s="3"/>
      <c r="I128" s="20"/>
      <c r="J128" s="20"/>
      <c r="K128" s="20"/>
      <c r="L128" s="20"/>
      <c r="M128" s="20"/>
      <c r="N128" s="20"/>
      <c r="O128" s="20"/>
      <c r="P128" s="20"/>
      <c r="Q128" s="20"/>
      <c r="R128" s="20"/>
    </row>
    <row r="129" spans="1:18" x14ac:dyDescent="0.2">
      <c r="A129" s="3"/>
      <c r="B129" s="3"/>
      <c r="C129" s="3"/>
      <c r="D129" s="3"/>
      <c r="E129" s="3"/>
      <c r="F129" s="3"/>
      <c r="G129" s="3"/>
      <c r="I129" s="20"/>
      <c r="J129" s="20"/>
      <c r="K129" s="20"/>
      <c r="L129" s="20"/>
      <c r="M129" s="20"/>
      <c r="N129" s="20"/>
      <c r="O129" s="20"/>
      <c r="P129" s="20"/>
      <c r="Q129" s="20"/>
      <c r="R129" s="20"/>
    </row>
    <row r="130" spans="1:18" x14ac:dyDescent="0.2">
      <c r="A130" s="3"/>
      <c r="B130" s="3"/>
      <c r="C130" s="3"/>
      <c r="D130" s="3"/>
      <c r="E130" s="3"/>
      <c r="F130" s="3"/>
      <c r="G130" s="3"/>
      <c r="I130" s="20"/>
      <c r="J130" s="20"/>
      <c r="K130" s="20"/>
      <c r="L130" s="20"/>
      <c r="M130" s="20"/>
      <c r="N130" s="20"/>
      <c r="O130" s="20"/>
      <c r="P130" s="20"/>
      <c r="Q130" s="20"/>
      <c r="R130" s="20"/>
    </row>
    <row r="131" spans="1:18" x14ac:dyDescent="0.2">
      <c r="A131" s="3"/>
      <c r="B131" s="3"/>
      <c r="C131" s="3"/>
      <c r="D131" s="3"/>
      <c r="E131" s="3"/>
      <c r="F131" s="3"/>
      <c r="G131" s="3"/>
      <c r="I131" s="20"/>
      <c r="J131" s="20"/>
      <c r="K131" s="20"/>
      <c r="L131" s="20"/>
      <c r="M131" s="20"/>
      <c r="N131" s="20"/>
      <c r="O131" s="20"/>
      <c r="P131" s="20"/>
      <c r="Q131" s="20"/>
      <c r="R131" s="20"/>
    </row>
    <row r="132" spans="1:18" x14ac:dyDescent="0.2">
      <c r="A132" s="3"/>
      <c r="B132" s="3"/>
      <c r="C132" s="3"/>
      <c r="D132" s="3"/>
      <c r="E132" s="3"/>
      <c r="F132" s="3"/>
      <c r="G132" s="3"/>
      <c r="I132" s="20"/>
      <c r="J132" s="20"/>
      <c r="K132" s="20"/>
      <c r="L132" s="20"/>
      <c r="M132" s="20"/>
      <c r="N132" s="20"/>
      <c r="O132" s="20"/>
      <c r="P132" s="20"/>
      <c r="Q132" s="20"/>
      <c r="R132" s="20"/>
    </row>
    <row r="133" spans="1:18" x14ac:dyDescent="0.2">
      <c r="A133" s="3"/>
      <c r="B133" s="3"/>
      <c r="C133" s="3"/>
      <c r="D133" s="3"/>
      <c r="E133" s="3"/>
      <c r="F133" s="3"/>
      <c r="G133" s="3"/>
      <c r="I133" s="20"/>
      <c r="J133" s="20"/>
      <c r="K133" s="20"/>
      <c r="L133" s="20"/>
      <c r="M133" s="20"/>
      <c r="N133" s="20"/>
      <c r="O133" s="20"/>
      <c r="P133" s="20"/>
      <c r="Q133" s="20"/>
      <c r="R133" s="20"/>
    </row>
    <row r="134" spans="1:18" x14ac:dyDescent="0.2">
      <c r="A134" s="3"/>
      <c r="B134" s="3"/>
      <c r="C134" s="3"/>
      <c r="D134" s="3"/>
      <c r="E134" s="3"/>
      <c r="F134" s="3"/>
      <c r="G134" s="3"/>
      <c r="I134" s="20"/>
      <c r="J134" s="20"/>
      <c r="K134" s="20"/>
      <c r="L134" s="20"/>
      <c r="M134" s="20"/>
      <c r="N134" s="20"/>
      <c r="O134" s="20"/>
      <c r="P134" s="20"/>
      <c r="Q134" s="20"/>
      <c r="R134" s="20"/>
    </row>
    <row r="135" spans="1:18" x14ac:dyDescent="0.2">
      <c r="A135" s="3"/>
      <c r="B135" s="3"/>
      <c r="C135" s="3"/>
      <c r="D135" s="3"/>
      <c r="E135" s="3"/>
      <c r="F135" s="3"/>
      <c r="G135" s="3"/>
      <c r="I135" s="20"/>
      <c r="J135" s="20"/>
      <c r="K135" s="20"/>
      <c r="L135" s="20"/>
      <c r="M135" s="20"/>
      <c r="N135" s="20"/>
      <c r="O135" s="20"/>
      <c r="P135" s="20"/>
      <c r="Q135" s="20"/>
      <c r="R135" s="20"/>
    </row>
    <row r="136" spans="1:18" x14ac:dyDescent="0.2">
      <c r="A136" s="3"/>
      <c r="B136" s="3"/>
      <c r="C136" s="3"/>
      <c r="D136" s="3"/>
      <c r="E136" s="3"/>
      <c r="F136" s="3"/>
      <c r="G136" s="3"/>
      <c r="I136" s="20"/>
      <c r="J136" s="20"/>
      <c r="K136" s="20"/>
      <c r="L136" s="20"/>
      <c r="M136" s="20"/>
      <c r="N136" s="20"/>
      <c r="O136" s="20"/>
      <c r="P136" s="20"/>
      <c r="Q136" s="20"/>
      <c r="R136" s="20"/>
    </row>
    <row r="137" spans="1:18" x14ac:dyDescent="0.2">
      <c r="A137" s="3"/>
      <c r="B137" s="3"/>
      <c r="C137" s="3"/>
      <c r="D137" s="3"/>
      <c r="E137" s="3"/>
      <c r="F137" s="3"/>
      <c r="G137" s="3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1:18" x14ac:dyDescent="0.2">
      <c r="A138" s="3"/>
      <c r="B138" s="3"/>
      <c r="C138" s="3"/>
      <c r="D138" s="3"/>
      <c r="E138" s="3"/>
      <c r="F138" s="3"/>
      <c r="G138" s="3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1:18" x14ac:dyDescent="0.2">
      <c r="A139" s="3"/>
      <c r="B139" s="3"/>
      <c r="C139" s="3"/>
      <c r="D139" s="3"/>
      <c r="E139" s="3"/>
      <c r="F139" s="3"/>
      <c r="G139" s="3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1:18" x14ac:dyDescent="0.2">
      <c r="A140" s="3"/>
      <c r="B140" s="3"/>
      <c r="C140" s="3"/>
      <c r="D140" s="3"/>
      <c r="E140" s="3"/>
      <c r="F140" s="3"/>
      <c r="G140" s="3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1:18" x14ac:dyDescent="0.2">
      <c r="A141" s="3"/>
      <c r="B141" s="3"/>
      <c r="C141" s="3"/>
      <c r="D141" s="3"/>
      <c r="E141" s="3"/>
      <c r="F141" s="3"/>
      <c r="G141" s="3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1:18" x14ac:dyDescent="0.2">
      <c r="A142" s="3"/>
      <c r="B142" s="3"/>
      <c r="C142" s="3"/>
      <c r="D142" s="3"/>
      <c r="E142" s="3"/>
      <c r="F142" s="3"/>
      <c r="G142" s="3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1:18" x14ac:dyDescent="0.2">
      <c r="A143" s="3"/>
      <c r="B143" s="3"/>
      <c r="C143" s="3"/>
      <c r="D143" s="3"/>
      <c r="E143" s="3"/>
      <c r="F143" s="3"/>
      <c r="G143" s="3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 algorithmName="SHA-512" hashValue="/Duq1F1DtYZz59qDv0SIXowt6AaroA8XmdC9Jbi023aZl1Y76lNCqAfPiig5uur9SMg8/OVMbPGzfMtihA44aA==" saltValue="6fSVXFTZ9Y2LhXVXyMjXCQ==" spinCount="100000" sheet="1" selectLockedCells="1"/>
  <mergeCells count="93">
    <mergeCell ref="G2:G8"/>
    <mergeCell ref="A63:D63"/>
    <mergeCell ref="A64:B64"/>
    <mergeCell ref="A55:B55"/>
    <mergeCell ref="A91:B91"/>
    <mergeCell ref="E27:F27"/>
    <mergeCell ref="A49:A50"/>
    <mergeCell ref="A52:D52"/>
    <mergeCell ref="F52:F71"/>
    <mergeCell ref="A53:B53"/>
    <mergeCell ref="A71:B71"/>
    <mergeCell ref="A66:B66"/>
    <mergeCell ref="A67:B67"/>
    <mergeCell ref="A60:B60"/>
    <mergeCell ref="A59:B59"/>
    <mergeCell ref="A58:B58"/>
    <mergeCell ref="A57:B57"/>
    <mergeCell ref="A56:B56"/>
    <mergeCell ref="A69:B69"/>
    <mergeCell ref="A68:B68"/>
    <mergeCell ref="A1:F1"/>
    <mergeCell ref="B18:D18"/>
    <mergeCell ref="B20:D20"/>
    <mergeCell ref="B22:D22"/>
    <mergeCell ref="B23:D23"/>
    <mergeCell ref="A16:A18"/>
    <mergeCell ref="E18:F18"/>
    <mergeCell ref="E20:F20"/>
    <mergeCell ref="B2:D2"/>
    <mergeCell ref="B3:D3"/>
    <mergeCell ref="B4:D4"/>
    <mergeCell ref="B5:D5"/>
    <mergeCell ref="B6:D6"/>
    <mergeCell ref="A11:F11"/>
    <mergeCell ref="A13:F13"/>
    <mergeCell ref="A12:F12"/>
    <mergeCell ref="O34:P34"/>
    <mergeCell ref="G16:G30"/>
    <mergeCell ref="E29:F29"/>
    <mergeCell ref="E30:F30"/>
    <mergeCell ref="E22:F22"/>
    <mergeCell ref="E23:F23"/>
    <mergeCell ref="E24:F24"/>
    <mergeCell ref="E26:F26"/>
    <mergeCell ref="E34:E35"/>
    <mergeCell ref="E32:F32"/>
    <mergeCell ref="F34:F47"/>
    <mergeCell ref="A37:A39"/>
    <mergeCell ref="A41:A43"/>
    <mergeCell ref="A45:A47"/>
    <mergeCell ref="A22:A24"/>
    <mergeCell ref="A86:B86"/>
    <mergeCell ref="A87:B87"/>
    <mergeCell ref="A79:F79"/>
    <mergeCell ref="A80:F80"/>
    <mergeCell ref="A81:F81"/>
    <mergeCell ref="A83:D83"/>
    <mergeCell ref="F83:F102"/>
    <mergeCell ref="A84:B84"/>
    <mergeCell ref="A85:B85"/>
    <mergeCell ref="A94:D94"/>
    <mergeCell ref="A95:B95"/>
    <mergeCell ref="A96:B96"/>
    <mergeCell ref="A97:B97"/>
    <mergeCell ref="A88:B88"/>
    <mergeCell ref="A89:B89"/>
    <mergeCell ref="B24:D24"/>
    <mergeCell ref="B26:D26"/>
    <mergeCell ref="B27:D27"/>
    <mergeCell ref="B29:D29"/>
    <mergeCell ref="B30:D30"/>
    <mergeCell ref="A70:B70"/>
    <mergeCell ref="A54:B54"/>
    <mergeCell ref="A65:B65"/>
    <mergeCell ref="B32:D32"/>
    <mergeCell ref="A26:A27"/>
    <mergeCell ref="A29:A30"/>
    <mergeCell ref="A73:F73"/>
    <mergeCell ref="A76:F76"/>
    <mergeCell ref="A78:F78"/>
    <mergeCell ref="A90:B90"/>
    <mergeCell ref="A112:F112"/>
    <mergeCell ref="A113:F113"/>
    <mergeCell ref="A104:F104"/>
    <mergeCell ref="A105:F105"/>
    <mergeCell ref="A108:F108"/>
    <mergeCell ref="A110:F110"/>
    <mergeCell ref="A111:F111"/>
    <mergeCell ref="A98:B98"/>
    <mergeCell ref="A99:B99"/>
    <mergeCell ref="A100:B100"/>
    <mergeCell ref="A101:B101"/>
    <mergeCell ref="A102:B102"/>
  </mergeCells>
  <conditionalFormatting sqref="C37:D50">
    <cfRule type="cellIs" dxfId="49" priority="34" operator="equal">
      <formula>0</formula>
    </cfRule>
    <cfRule type="expression" dxfId="48" priority="49">
      <formula>$H$31&gt;0.1</formula>
    </cfRule>
  </conditionalFormatting>
  <conditionalFormatting sqref="C96:D102 C65:D71 C54:D60 C85:D91">
    <cfRule type="cellIs" dxfId="47" priority="33" operator="equal">
      <formula>0</formula>
    </cfRule>
  </conditionalFormatting>
  <conditionalFormatting sqref="C65:D65 C68:D68 C96:D102 C54:E56 C57:D57 C58:E60 C66:E67 C69:E71 C85:E91">
    <cfRule type="expression" dxfId="46" priority="48">
      <formula>$H$31&gt;0.1</formula>
    </cfRule>
  </conditionalFormatting>
  <conditionalFormatting sqref="F17">
    <cfRule type="expression" dxfId="45" priority="47">
      <formula>$F$17=""</formula>
    </cfRule>
  </conditionalFormatting>
  <conditionalFormatting sqref="E18:F18">
    <cfRule type="expression" dxfId="44" priority="27">
      <formula>$E$18=""</formula>
    </cfRule>
    <cfRule type="expression" dxfId="43" priority="46">
      <formula>$E$18=$J$15</formula>
    </cfRule>
  </conditionalFormatting>
  <conditionalFormatting sqref="E23:F23">
    <cfRule type="expression" dxfId="42" priority="26">
      <formula>$E$23=""</formula>
    </cfRule>
    <cfRule type="expression" dxfId="41" priority="45">
      <formula>$E$23=$K$15</formula>
    </cfRule>
  </conditionalFormatting>
  <conditionalFormatting sqref="E27:F27">
    <cfRule type="expression" dxfId="40" priority="24">
      <formula>$E$27=""</formula>
    </cfRule>
    <cfRule type="expression" dxfId="39" priority="44">
      <formula>$E$27=$K$15</formula>
    </cfRule>
  </conditionalFormatting>
  <conditionalFormatting sqref="E30:F30">
    <cfRule type="expression" dxfId="38" priority="23">
      <formula>$E$30=""</formula>
    </cfRule>
    <cfRule type="expression" dxfId="37" priority="43">
      <formula>$E$30=$J$15</formula>
    </cfRule>
  </conditionalFormatting>
  <conditionalFormatting sqref="E24:F24">
    <cfRule type="expression" dxfId="36" priority="25">
      <formula>$E$24=""</formula>
    </cfRule>
    <cfRule type="expression" dxfId="35" priority="42">
      <formula>$E$24=$L$15</formula>
    </cfRule>
  </conditionalFormatting>
  <conditionalFormatting sqref="E20:F20">
    <cfRule type="expression" dxfId="34" priority="41">
      <formula>$E$20=""</formula>
    </cfRule>
  </conditionalFormatting>
  <conditionalFormatting sqref="E22:F22">
    <cfRule type="expression" dxfId="33" priority="40">
      <formula>$E$22=""</formula>
    </cfRule>
  </conditionalFormatting>
  <conditionalFormatting sqref="E26:F26">
    <cfRule type="expression" dxfId="32" priority="39">
      <formula>$E$26=""</formula>
    </cfRule>
  </conditionalFormatting>
  <conditionalFormatting sqref="E29:F29">
    <cfRule type="expression" dxfId="31" priority="29">
      <formula>$E$30=$M$18</formula>
    </cfRule>
    <cfRule type="expression" dxfId="30" priority="38">
      <formula>$E$29=""</formula>
    </cfRule>
  </conditionalFormatting>
  <conditionalFormatting sqref="C16">
    <cfRule type="expression" dxfId="29" priority="37">
      <formula>$C$16=""</formula>
    </cfRule>
  </conditionalFormatting>
  <conditionalFormatting sqref="F16">
    <cfRule type="expression" dxfId="28" priority="36">
      <formula>$F$16=""</formula>
    </cfRule>
  </conditionalFormatting>
  <conditionalFormatting sqref="G16:G30">
    <cfRule type="expression" dxfId="27" priority="35">
      <formula>$H$31=0</formula>
    </cfRule>
  </conditionalFormatting>
  <conditionalFormatting sqref="A73:F75 A77:F77 A78">
    <cfRule type="expression" dxfId="26" priority="32">
      <formula>$H$31&gt;0.1</formula>
    </cfRule>
  </conditionalFormatting>
  <conditionalFormatting sqref="E65">
    <cfRule type="expression" dxfId="25" priority="31">
      <formula>$H$31&gt;0.1</formula>
    </cfRule>
  </conditionalFormatting>
  <conditionalFormatting sqref="E68">
    <cfRule type="expression" dxfId="24" priority="30">
      <formula>$H$31&gt;0.1</formula>
    </cfRule>
  </conditionalFormatting>
  <conditionalFormatting sqref="C17">
    <cfRule type="expression" dxfId="23" priority="28">
      <formula>$C$17=""</formula>
    </cfRule>
  </conditionalFormatting>
  <conditionalFormatting sqref="A105:F105">
    <cfRule type="expression" dxfId="22" priority="19">
      <formula>$H$31&gt;0.1</formula>
    </cfRule>
  </conditionalFormatting>
  <conditionalFormatting sqref="E98 E100:E102">
    <cfRule type="expression" dxfId="21" priority="22">
      <formula>$H$31&gt;0.1</formula>
    </cfRule>
  </conditionalFormatting>
  <conditionalFormatting sqref="E96:E97">
    <cfRule type="expression" dxfId="20" priority="21">
      <formula>$H$31&gt;0.1</formula>
    </cfRule>
  </conditionalFormatting>
  <conditionalFormatting sqref="E99">
    <cfRule type="expression" dxfId="19" priority="20">
      <formula>$H$31&gt;0.1</formula>
    </cfRule>
  </conditionalFormatting>
  <conditionalFormatting sqref="E57">
    <cfRule type="expression" dxfId="18" priority="18">
      <formula>$H$31&gt;0.1</formula>
    </cfRule>
  </conditionalFormatting>
  <conditionalFormatting sqref="E96:E102">
    <cfRule type="expression" dxfId="17" priority="17">
      <formula>$H$31&gt;0.1</formula>
    </cfRule>
  </conditionalFormatting>
  <conditionalFormatting sqref="E96">
    <cfRule type="expression" dxfId="16" priority="16">
      <formula>$H$31&gt;0.1</formula>
    </cfRule>
  </conditionalFormatting>
  <conditionalFormatting sqref="E97">
    <cfRule type="expression" dxfId="15" priority="15">
      <formula>$H$31&gt;0.1</formula>
    </cfRule>
  </conditionalFormatting>
  <conditionalFormatting sqref="E99">
    <cfRule type="expression" dxfId="14" priority="14">
      <formula>$H$31&gt;0.1</formula>
    </cfRule>
  </conditionalFormatting>
  <conditionalFormatting sqref="E100">
    <cfRule type="expression" dxfId="13" priority="13">
      <formula>$H$31&gt;0.1</formula>
    </cfRule>
  </conditionalFormatting>
  <conditionalFormatting sqref="E101">
    <cfRule type="expression" dxfId="12" priority="12">
      <formula>$H$31&gt;0.1</formula>
    </cfRule>
  </conditionalFormatting>
  <conditionalFormatting sqref="A82">
    <cfRule type="expression" dxfId="11" priority="8">
      <formula>$H$31&gt;0.1</formula>
    </cfRule>
  </conditionalFormatting>
  <conditionalFormatting sqref="A79">
    <cfRule type="expression" dxfId="10" priority="11">
      <formula>$H$31&gt;0.1</formula>
    </cfRule>
  </conditionalFormatting>
  <conditionalFormatting sqref="A80">
    <cfRule type="expression" dxfId="9" priority="10">
      <formula>$H$31&gt;0.1</formula>
    </cfRule>
  </conditionalFormatting>
  <conditionalFormatting sqref="A81">
    <cfRule type="expression" dxfId="8" priority="9">
      <formula>$H$31&gt;0.1</formula>
    </cfRule>
  </conditionalFormatting>
  <conditionalFormatting sqref="A83:F103 A105:F113 A104">
    <cfRule type="expression" dxfId="7" priority="50">
      <formula>$H$84="nein"</formula>
    </cfRule>
  </conditionalFormatting>
  <conditionalFormatting sqref="A76:F76">
    <cfRule type="expression" dxfId="6" priority="7">
      <formula>$H$76=0</formula>
    </cfRule>
  </conditionalFormatting>
  <conditionalFormatting sqref="A106:F107 A109:F109 A110:A113">
    <cfRule type="expression" dxfId="5" priority="6">
      <formula>$H$31&gt;0.1</formula>
    </cfRule>
  </conditionalFormatting>
  <conditionalFormatting sqref="A108:F108">
    <cfRule type="expression" dxfId="4" priority="5">
      <formula>$H$76=0</formula>
    </cfRule>
  </conditionalFormatting>
  <conditionalFormatting sqref="E97">
    <cfRule type="expression" dxfId="3" priority="4">
      <formula>$H$31&gt;0.1</formula>
    </cfRule>
  </conditionalFormatting>
  <conditionalFormatting sqref="E101">
    <cfRule type="expression" dxfId="2" priority="3">
      <formula>$H$31&gt;0.1</formula>
    </cfRule>
  </conditionalFormatting>
  <conditionalFormatting sqref="B2:D4">
    <cfRule type="expression" dxfId="1" priority="1">
      <formula>B2=""</formula>
    </cfRule>
  </conditionalFormatting>
  <conditionalFormatting sqref="A14:G116">
    <cfRule type="expression" dxfId="0" priority="2">
      <formula>$H$6&lt;3</formula>
    </cfRule>
  </conditionalFormatting>
  <dataValidations count="10">
    <dataValidation type="list" allowBlank="1" showErrorMessage="1" errorTitle="Ungültige Eingabe" sqref="E27 E23">
      <formula1>$K$15:$K$18</formula1>
    </dataValidation>
    <dataValidation type="list" allowBlank="1" showErrorMessage="1" errorTitle="Ungültige Eingabe" sqref="E24">
      <formula1>$L$15:$L$17</formula1>
    </dataValidation>
    <dataValidation allowBlank="1" showErrorMessage="1" errorTitle="Ungültige Eingabe" error="Zuerst Eigentumsanteil vom Ehemann ausfüllen, damit der Anteil der Ehefrau automatisch ergänz wird." promptTitle="Stop" prompt="Meldung" sqref="F17"/>
    <dataValidation type="list" allowBlank="1" showErrorMessage="1" errorTitle="Ungültige Eingabe" sqref="E30:F30">
      <formula1>$M$15:$M$18</formula1>
    </dataValidation>
    <dataValidation type="whole" allowBlank="1" showInputMessage="1" showErrorMessage="1" errorTitle="Ungültige Eingabe" error="Hier muss ein Betrag in Schweizer Franken erfasst werden." sqref="E20:F20 E26:F26 E29:F29 E22:F22">
      <formula1>0</formula1>
      <formula2>10000000000000</formula2>
    </dataValidation>
    <dataValidation allowBlank="1" showErrorMessage="1" errorTitle="Ungültige Eingabe" sqref="E17"/>
    <dataValidation type="list" allowBlank="1" showErrorMessage="1" errorTitle="Ungültige Eingabe" sqref="E18:F18">
      <formula1>$J$15:$J$17</formula1>
    </dataValidation>
    <dataValidation type="decimal" allowBlank="1" showInputMessage="1" showErrorMessage="1" errorTitle="Ungültige Eingabe" error="Hier muss ein Wert zwischen 0% und 100% erfasst werden." sqref="F16">
      <formula1>0</formula1>
      <formula2>1</formula2>
    </dataValidation>
    <dataValidation type="date" allowBlank="1" showErrorMessage="1" errorTitle="Ungültiger Wert" error="Hier darf nur ein Datum erfasst werden!" sqref="E32">
      <formula1>1</formula1>
      <formula2>73050</formula2>
    </dataValidation>
    <dataValidation type="whole" allowBlank="1" showErrorMessage="1" errorTitle="Eingabe Steuerjahr" error="Hier darf nur ein Steuerjahr erfasst werden." sqref="B4:D4">
      <formula1>2000</formula1>
      <formula2>2099</formula2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r:id="rId1"/>
  <rowBreaks count="2" manualBreakCount="2">
    <brk id="51" max="5" man="1"/>
    <brk id="82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7</vt:i4>
      </vt:variant>
    </vt:vector>
  </HeadingPairs>
  <TitlesOfParts>
    <vt:vector size="8" baseType="lpstr">
      <vt:lpstr>Tabelle1</vt:lpstr>
      <vt:lpstr>BENUTZERINFO_BEZEICHNUNG</vt:lpstr>
      <vt:lpstr>Tabelle1!Druckbereich</vt:lpstr>
      <vt:lpstr>Tabelle1!Drucktitel</vt:lpstr>
      <vt:lpstr>PERSIDNUMERISCH</vt:lpstr>
      <vt:lpstr>PFLICHTIGERANSCHRIFT_NAME</vt:lpstr>
      <vt:lpstr>PFLICHTIGERANSCHRIFT_VORNAME</vt:lpstr>
      <vt:lpstr>STEUERJAHR</vt:lpstr>
    </vt:vector>
  </TitlesOfParts>
  <Company>Kantonale Verwaltung Schwyz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Annen</dc:creator>
  <cp:lastModifiedBy>Rita Betschart</cp:lastModifiedBy>
  <cp:lastPrinted>2022-09-26T05:11:03Z</cp:lastPrinted>
  <dcterms:created xsi:type="dcterms:W3CDTF">2013-06-26T06:33:02Z</dcterms:created>
  <dcterms:modified xsi:type="dcterms:W3CDTF">2022-09-26T14:20:29Z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iname">
    <vt:lpwstr>VA_liegenschaft</vt:lpwstr>
  </property>
  <property fmtid="{D5CDD505-2E9C-101B-9397-08002B2CF9AE}" pid="3" name="NESTOMRMarker">
    <vt:lpwstr/>
  </property>
  <property fmtid="{D5CDD505-2E9C-101B-9397-08002B2CF9AE}" pid="4" name="NESTREPORTINGDOCUMENTREQUEST">
    <vt:lpwstr>CH.Nest.Business.Reporting.ContextData.DocumentRequest</vt:lpwstr>
  </property>
  <property fmtid="{D5CDD505-2E9C-101B-9397-08002B2CF9AE}" pid="5" name="NESTVERANLAGUNGID_STAAT">
    <vt:lpwstr>867506</vt:lpwstr>
  </property>
  <property fmtid="{D5CDD505-2E9C-101B-9397-08002B2CF9AE}" pid="6" name="NESTVERANLAGUNGID_BUND">
    <vt:lpwstr>867519</vt:lpwstr>
  </property>
  <property fmtid="{D5CDD505-2E9C-101B-9397-08002B2CF9AE}" pid="7" name="NESTGESCHAEFTSFALLID">
    <vt:lpwstr>865712</vt:lpwstr>
  </property>
  <property fmtid="{D5CDD505-2E9C-101B-9397-08002B2CF9AE}" pid="8" name="NESTGESCHAEFTSFALL_ZUSTAENDIGKEITS_BEREICH">
    <vt:lpwstr>Veranlagung</vt:lpwstr>
  </property>
  <property fmtid="{D5CDD505-2E9C-101B-9397-08002B2CF9AE}" pid="9" name="NESTGESCHAEFTSFALL_SUBJEKTID">
    <vt:lpwstr>19864</vt:lpwstr>
  </property>
  <property fmtid="{D5CDD505-2E9C-101B-9397-08002B2CF9AE}" pid="10" name="NESTGESCHAEFTSFALL_GESCHAEFTSFALLVERLAUFID">
    <vt:lpwstr>417139</vt:lpwstr>
  </property>
  <property fmtid="{D5CDD505-2E9C-101B-9397-08002B2CF9AE}" pid="11" name="NESTKONTAKTID">
    <vt:lpwstr>19864</vt:lpwstr>
  </property>
  <property fmtid="{D5CDD505-2E9C-101B-9397-08002B2CF9AE}" pid="12" name="NESTSTICHTAGSUBJEKTDATEN">
    <vt:lpwstr>31.12.2020</vt:lpwstr>
  </property>
  <property fmtid="{D5CDD505-2E9C-101B-9397-08002B2CF9AE}" pid="13" name="NESTSUBJEKTID">
    <vt:lpwstr>19864</vt:lpwstr>
  </property>
  <property fmtid="{D5CDD505-2E9C-101B-9397-08002B2CF9AE}" pid="14" name="NESTPERSID">
    <vt:lpwstr> 20115</vt:lpwstr>
  </property>
  <property fmtid="{D5CDD505-2E9C-101B-9397-08002B2CF9AE}" pid="15" name="NESTREPORTINGCOMMONDATA">
    <vt:lpwstr>CH.Nest.Reporting.Printing.Data.Common.CommonData</vt:lpwstr>
  </property>
  <property fmtid="{D5CDD505-2E9C-101B-9397-08002B2CF9AE}" pid="16" name="NESTPERSIDNUMERISCH">
    <vt:lpwstr>20115</vt:lpwstr>
  </property>
  <property fmtid="{D5CDD505-2E9C-101B-9397-08002B2CF9AE}" pid="17" name="NESTVERANLAGUNG_STATUS_STAAT">
    <vt:lpwstr>INRECHTSKRAFT</vt:lpwstr>
  </property>
  <property fmtid="{D5CDD505-2E9C-101B-9397-08002B2CF9AE}" pid="18" name="NESTVERANLAGUNG_VERFAHREN_STAAT">
    <vt:lpwstr>ERMESSEN</vt:lpwstr>
  </property>
  <property fmtid="{D5CDD505-2E9C-101B-9397-08002B2CF9AE}" pid="19" name="NESTVERANLAGUNG_DATUMVERFAHREN_STAAT">
    <vt:lpwstr>22.09.2022</vt:lpwstr>
  </property>
  <property fmtid="{D5CDD505-2E9C-101B-9397-08002B2CF9AE}" pid="20" name="NESTVERANLAGUNG_STATUS_BUND">
    <vt:lpwstr>INRECHTSKRAFT</vt:lpwstr>
  </property>
  <property fmtid="{D5CDD505-2E9C-101B-9397-08002B2CF9AE}" pid="21" name="NESTVERANLAGUNG_VERFAHREN_BUND">
    <vt:lpwstr>ERMESSEN</vt:lpwstr>
  </property>
  <property fmtid="{D5CDD505-2E9C-101B-9397-08002B2CF9AE}" pid="22" name="NESTVERANLAGUNG_DATUMVERFAHREN_BUND">
    <vt:lpwstr>22.09.2022</vt:lpwstr>
  </property>
  <property fmtid="{D5CDD505-2E9C-101B-9397-08002B2CF9AE}" pid="23" name="NESTZUSTAENDIGKEIT_BEZEICHNUNG">
    <vt:lpwstr>Steiner Heinz</vt:lpwstr>
  </property>
  <property fmtid="{D5CDD505-2E9C-101B-9397-08002B2CF9AE}" pid="24" name="NESTZUSTAENDIGKEIT_NAME">
    <vt:lpwstr>Kantonale Steuerverwaltung Schwyz</vt:lpwstr>
  </property>
  <property fmtid="{D5CDD505-2E9C-101B-9397-08002B2CF9AE}" pid="25" name="NESTZUSTAENDIGKEIT_ADRESSE">
    <vt:lpwstr>Postfach 1232_x000d_
Bahnhofstrasse 15_x000d_
6431 Schwyz</vt:lpwstr>
  </property>
  <property fmtid="{D5CDD505-2E9C-101B-9397-08002B2CF9AE}" pid="26" name="NESTZUSTAENDIGKEIT_POSTFACH">
    <vt:lpwstr>Bahnhofstrasse 15</vt:lpwstr>
  </property>
  <property fmtid="{D5CDD505-2E9C-101B-9397-08002B2CF9AE}" pid="27" name="NESTZUSTAENDIGKEIT_STRASSE">
    <vt:lpwstr>Postfach 1232</vt:lpwstr>
  </property>
  <property fmtid="{D5CDD505-2E9C-101B-9397-08002B2CF9AE}" pid="28" name="NESTZUSTAENDIGKEIT_PLZ">
    <vt:lpwstr>6431</vt:lpwstr>
  </property>
  <property fmtid="{D5CDD505-2E9C-101B-9397-08002B2CF9AE}" pid="29" name="NESTZUSTAENDIGKEIT_ORT">
    <vt:lpwstr>Schwyz</vt:lpwstr>
  </property>
  <property fmtid="{D5CDD505-2E9C-101B-9397-08002B2CF9AE}" pid="30" name="NESTZUSTAENDIGKEIT_TELEFON">
    <vt:lpwstr>041 819 24 06</vt:lpwstr>
  </property>
  <property fmtid="{D5CDD505-2E9C-101B-9397-08002B2CF9AE}" pid="31" name="NESTZUSTAENDIGKEIT_TELEFAX">
    <vt:lpwstr>041 819 23 49</vt:lpwstr>
  </property>
  <property fmtid="{D5CDD505-2E9C-101B-9397-08002B2CF9AE}" pid="32" name="NESTZUSTAENDIGKEIT_EMAIL">
    <vt:lpwstr>heinz.steiner@sz.ch</vt:lpwstr>
  </property>
  <property fmtid="{D5CDD505-2E9C-101B-9397-08002B2CF9AE}" pid="33" name="NESTZUSTAENDIGKEIT_ABSENDER">
    <vt:lpwstr/>
  </property>
  <property fmtid="{D5CDD505-2E9C-101B-9397-08002B2CF9AE}" pid="34" name="NESTZUSTAENDIGKEIT_FUNKTION1">
    <vt:lpwstr/>
  </property>
  <property fmtid="{D5CDD505-2E9C-101B-9397-08002B2CF9AE}" pid="35" name="NESTZUSTAENDIGKEIT_FUNKTION2">
    <vt:lpwstr/>
  </property>
  <property fmtid="{D5CDD505-2E9C-101B-9397-08002B2CF9AE}" pid="36" name="NESTZUSTAENDIGKEIT_FUNKTION3">
    <vt:lpwstr/>
  </property>
  <property fmtid="{D5CDD505-2E9C-101B-9397-08002B2CF9AE}" pid="37" name="NESTZUSTAENDIGKEIT_ZUSATZ">
    <vt:lpwstr>Kantonale Steuerverwaltung Schwyz</vt:lpwstr>
  </property>
  <property fmtid="{D5CDD505-2E9C-101B-9397-08002B2CF9AE}" pid="38" name="NESTZUSTAENDIGKEITPARENT_BEZEICHNUNG">
    <vt:lpwstr>SE</vt:lpwstr>
  </property>
  <property fmtid="{D5CDD505-2E9C-101B-9397-08002B2CF9AE}" pid="39" name="NESTZUSTAENDIGKEITPARENT_NAME">
    <vt:lpwstr>SE</vt:lpwstr>
  </property>
  <property fmtid="{D5CDD505-2E9C-101B-9397-08002B2CF9AE}" pid="40" name="NESTZUSTAENDIGKEITPARENT_ADRESSE">
    <vt:lpwstr/>
  </property>
  <property fmtid="{D5CDD505-2E9C-101B-9397-08002B2CF9AE}" pid="41" name="NESTZUSTAENDIGKEITPARENT_POSTFACH">
    <vt:lpwstr/>
  </property>
  <property fmtid="{D5CDD505-2E9C-101B-9397-08002B2CF9AE}" pid="42" name="NESTZUSTAENDIGKEITPARENT_STRASSE">
    <vt:lpwstr/>
  </property>
  <property fmtid="{D5CDD505-2E9C-101B-9397-08002B2CF9AE}" pid="43" name="NESTZUSTAENDIGKEITPARENT_PLZ">
    <vt:lpwstr/>
  </property>
  <property fmtid="{D5CDD505-2E9C-101B-9397-08002B2CF9AE}" pid="44" name="NESTZUSTAENDIGKEITPARENT_ORT">
    <vt:lpwstr/>
  </property>
  <property fmtid="{D5CDD505-2E9C-101B-9397-08002B2CF9AE}" pid="45" name="NESTZUSTAENDIGKEITPARENT_TELEFON">
    <vt:lpwstr/>
  </property>
  <property fmtid="{D5CDD505-2E9C-101B-9397-08002B2CF9AE}" pid="46" name="NESTZUSTAENDIGKEITPARENT_TELEFAX">
    <vt:lpwstr/>
  </property>
  <property fmtid="{D5CDD505-2E9C-101B-9397-08002B2CF9AE}" pid="47" name="NESTZUSTAENDIGKEITPARENT_EMAIL">
    <vt:lpwstr/>
  </property>
  <property fmtid="{D5CDD505-2E9C-101B-9397-08002B2CF9AE}" pid="48" name="NESTZUSTAENDIGKEITPARENT_ABSENDER">
    <vt:lpwstr/>
  </property>
  <property fmtid="{D5CDD505-2E9C-101B-9397-08002B2CF9AE}" pid="49" name="NESTSTEUERJAHR">
    <vt:lpwstr>2020</vt:lpwstr>
  </property>
  <property fmtid="{D5CDD505-2E9C-101B-9397-08002B2CF9AE}" pid="50" name="NESTSTEUERART">
    <vt:lpwstr>ORDST</vt:lpwstr>
  </property>
  <property fmtid="{D5CDD505-2E9C-101B-9397-08002B2CF9AE}" pid="51" name="NESTSTEUERVERFAHREN">
    <vt:lpwstr>ORDENTLICH</vt:lpwstr>
  </property>
  <property fmtid="{D5CDD505-2E9C-101B-9397-08002B2CF9AE}" pid="52" name="NESTSTEUERFALLNUMMER">
    <vt:lpwstr>1</vt:lpwstr>
  </property>
  <property fmtid="{D5CDD505-2E9C-101B-9397-08002B2CF9AE}" pid="53" name="NESTSTEUERART_BEZEICHNUNG">
    <vt:lpwstr>Ordentliche Steuer</vt:lpwstr>
  </property>
  <property fmtid="{D5CDD505-2E9C-101B-9397-08002B2CF9AE}" pid="54" name="NESTSTEUERVERFAHREN_BEZEICHNUNG">
    <vt:lpwstr>Ordentlich</vt:lpwstr>
  </property>
  <property fmtid="{D5CDD505-2E9C-101B-9397-08002B2CF9AE}" pid="55" name="NESTPRIMAERDOMIZIL_BEZEICHNUNG">
    <vt:lpwstr>Steinen</vt:lpwstr>
  </property>
  <property fmtid="{D5CDD505-2E9C-101B-9397-08002B2CF9AE}" pid="56" name="NESTPRIMAERDOMIZIL_BFS">
    <vt:lpwstr>1373</vt:lpwstr>
  </property>
  <property fmtid="{D5CDD505-2E9C-101B-9397-08002B2CF9AE}" pid="57" name="NESTGESCHAEFTSFALL_BEGINN">
    <vt:lpwstr>01.01.2020</vt:lpwstr>
  </property>
  <property fmtid="{D5CDD505-2E9C-101B-9397-08002B2CF9AE}" pid="58" name="NESTGESCHAEFTSFALL_ENDE">
    <vt:lpwstr>31.12.2020</vt:lpwstr>
  </property>
  <property fmtid="{D5CDD505-2E9C-101B-9397-08002B2CF9AE}" pid="59" name="NESTGESCHAEFTSFALL_GRUND">
    <vt:lpwstr/>
  </property>
  <property fmtid="{D5CDD505-2E9C-101B-9397-08002B2CF9AE}" pid="60" name="NESTVERSNR">
    <vt:lpwstr>7568256846726</vt:lpwstr>
  </property>
  <property fmtid="{D5CDD505-2E9C-101B-9397-08002B2CF9AE}" pid="61" name="NESTVERSNRFORMATIERT">
    <vt:lpwstr>756.8256.8467.26</vt:lpwstr>
  </property>
  <property fmtid="{D5CDD505-2E9C-101B-9397-08002B2CF9AE}" pid="62" name="NESTREGISTERNR2">
    <vt:lpwstr>61869403112</vt:lpwstr>
  </property>
  <property fmtid="{D5CDD505-2E9C-101B-9397-08002B2CF9AE}" pid="63" name="NESTREGISTERNR2FORMATIERT">
    <vt:lpwstr>618.69.403.112</vt:lpwstr>
  </property>
  <property fmtid="{D5CDD505-2E9C-101B-9397-08002B2CF9AE}" pid="64" name="NESTUNTERNEHMENSID">
    <vt:lpwstr/>
  </property>
  <property fmtid="{D5CDD505-2E9C-101B-9397-08002B2CF9AE}" pid="65" name="NESTUNTERNEHMENSIDFORMATIERT">
    <vt:lpwstr/>
  </property>
  <property fmtid="{D5CDD505-2E9C-101B-9397-08002B2CF9AE}" pid="66" name="NESTVORNAME">
    <vt:lpwstr>Marco</vt:lpwstr>
  </property>
  <property fmtid="{D5CDD505-2E9C-101B-9397-08002B2CF9AE}" pid="67" name="NESTGEBURTSDATUM">
    <vt:lpwstr>03.10.1969</vt:lpwstr>
  </property>
  <property fmtid="{D5CDD505-2E9C-101B-9397-08002B2CF9AE}" pid="68" name="NESTTITEL">
    <vt:lpwstr/>
  </property>
  <property fmtid="{D5CDD505-2E9C-101B-9397-08002B2CF9AE}" pid="69" name="NESTTITELANSCHRIFT">
    <vt:lpwstr/>
  </property>
  <property fmtid="{D5CDD505-2E9C-101B-9397-08002B2CF9AE}" pid="70" name="NESTGESCHLECHT">
    <vt:lpwstr>Maennlich</vt:lpwstr>
  </property>
  <property fmtid="{D5CDD505-2E9C-101B-9397-08002B2CF9AE}" pid="71" name="NESTNAME">
    <vt:lpwstr>Lüönd</vt:lpwstr>
  </property>
  <property fmtid="{D5CDD505-2E9C-101B-9397-08002B2CF9AE}" pid="72" name="NESTSPRACHE">
    <vt:lpwstr>Deutsch</vt:lpwstr>
  </property>
  <property fmtid="{D5CDD505-2E9C-101B-9397-08002B2CF9AE}" pid="73" name="NESTANWENDUNGSINFO_DATENBANK">
    <vt:lpwstr>pNEST</vt:lpwstr>
  </property>
  <property fmtid="{D5CDD505-2E9C-101B-9397-08002B2CF9AE}" pid="74" name="NESTANWENDUNGSINFO_PROGRAMMNAME">
    <vt:lpwstr>Nest</vt:lpwstr>
  </property>
  <property fmtid="{D5CDD505-2E9C-101B-9397-08002B2CF9AE}" pid="75" name="NESTANWENDUNGSINFO_PROGRAMMVERSION">
    <vt:lpwstr>20214.28.4.670</vt:lpwstr>
  </property>
  <property fmtid="{D5CDD505-2E9C-101B-9397-08002B2CF9AE}" pid="76" name="NESTBENUTZERINFO_ADRESSE">
    <vt:lpwstr>Bahnhofstrasse 15_x000d_
1232_x000d_
6431 Schwyz</vt:lpwstr>
  </property>
  <property fmtid="{D5CDD505-2E9C-101B-9397-08002B2CF9AE}" pid="77" name="NESTBENUTZERINFO_STRASSE">
    <vt:lpwstr>Bahnhofstrasse 15</vt:lpwstr>
  </property>
  <property fmtid="{D5CDD505-2E9C-101B-9397-08002B2CF9AE}" pid="78" name="NESTBENUTZERINFO_PLZ">
    <vt:lpwstr>6431</vt:lpwstr>
  </property>
  <property fmtid="{D5CDD505-2E9C-101B-9397-08002B2CF9AE}" pid="79" name="NESTBENUTZERINFO_ORT">
    <vt:lpwstr>Schwyz</vt:lpwstr>
  </property>
  <property fmtid="{D5CDD505-2E9C-101B-9397-08002B2CF9AE}" pid="80" name="NESTBENUTZERINFO_POSTFACH">
    <vt:lpwstr>1232</vt:lpwstr>
  </property>
  <property fmtid="{D5CDD505-2E9C-101B-9397-08002B2CF9AE}" pid="81" name="NESTBENUTZERINFO_BEZEICHNUNG">
    <vt:lpwstr>Annen Christian</vt:lpwstr>
  </property>
  <property fmtid="{D5CDD505-2E9C-101B-9397-08002B2CF9AE}" pid="82" name="NESTBENUTZERINFO_EMAIL">
    <vt:lpwstr>christian.annen@sz.ch</vt:lpwstr>
  </property>
  <property fmtid="{D5CDD505-2E9C-101B-9397-08002B2CF9AE}" pid="83" name="NESTBENUTZERINFO_KUERZEL">
    <vt:lpwstr>ca</vt:lpwstr>
  </property>
  <property fmtid="{D5CDD505-2E9C-101B-9397-08002B2CF9AE}" pid="84" name="NESTBENUTZERINFO_TELEFON">
    <vt:lpwstr>041 819 23 57</vt:lpwstr>
  </property>
  <property fmtid="{D5CDD505-2E9C-101B-9397-08002B2CF9AE}" pid="85" name="NESTBENUTZERINFO_FUNKTION1">
    <vt:lpwstr/>
  </property>
  <property fmtid="{D5CDD505-2E9C-101B-9397-08002B2CF9AE}" pid="86" name="NESTBENUTZERINFO_FUNKTION2">
    <vt:lpwstr/>
  </property>
  <property fmtid="{D5CDD505-2E9C-101B-9397-08002B2CF9AE}" pid="87" name="NESTBENUTZERINFO_FUNKTION3">
    <vt:lpwstr/>
  </property>
  <property fmtid="{D5CDD505-2E9C-101B-9397-08002B2CF9AE}" pid="88" name="NESTFORMULARINFO_BESCHREIBUNG">
    <vt:lpwstr/>
  </property>
  <property fmtid="{D5CDD505-2E9C-101B-9397-08002B2CF9AE}" pid="89" name="NESTFORMULARINFO_DRUCKART">
    <vt:lpwstr>1</vt:lpwstr>
  </property>
  <property fmtid="{D5CDD505-2E9C-101B-9397-08002B2CF9AE}" pid="90" name="NESTFORMULARINFO_FORMULARKEY">
    <vt:lpwstr>VA_liegenschaft_NP</vt:lpwstr>
  </property>
  <property fmtid="{D5CDD505-2E9C-101B-9397-08002B2CF9AE}" pid="91" name="NESTFORMULARINFO_NAME">
    <vt:lpwstr>127 Veranlagungshilfe Überlassung Liegenschaft</vt:lpwstr>
  </property>
  <property fmtid="{D5CDD505-2E9C-101B-9397-08002B2CF9AE}" pid="92" name="NESTKUNDE_ADRESSE">
    <vt:lpwstr>Kantonale Steuerverwaltung Schwyz
Bahnhofstrasse 15
Postfach 1232
6431 Schwyz</vt:lpwstr>
  </property>
  <property fmtid="{D5CDD505-2E9C-101B-9397-08002B2CF9AE}" pid="93" name="NESTKUNDE_BEZEICHNUNG">
    <vt:lpwstr>Kantonale Steuerverwaltung Schwyz</vt:lpwstr>
  </property>
  <property fmtid="{D5CDD505-2E9C-101B-9397-08002B2CF9AE}" pid="94" name="NESTKUNDE_EMAIL">
    <vt:lpwstr>nest.stv@sz.ch</vt:lpwstr>
  </property>
  <property fmtid="{D5CDD505-2E9C-101B-9397-08002B2CF9AE}" pid="95" name="NESTKUNDE_GEMEINDEBFS">
    <vt:lpwstr/>
  </property>
  <property fmtid="{D5CDD505-2E9C-101B-9397-08002B2CF9AE}" pid="96" name="NESTKUNDE_GEMEINDECODE">
    <vt:lpwstr/>
  </property>
  <property fmtid="{D5CDD505-2E9C-101B-9397-08002B2CF9AE}" pid="97" name="NESTKUNDE_KANTONSKUERZEL">
    <vt:lpwstr>SZ</vt:lpwstr>
  </property>
  <property fmtid="{D5CDD505-2E9C-101B-9397-08002B2CF9AE}" pid="98" name="NESTKUNDE_KURZADRESSE">
    <vt:lpwstr>Kantonale Steuerverwaltung Schwyz, Bahnhofstrasse 15, Schwyz</vt:lpwstr>
  </property>
  <property fmtid="{D5CDD505-2E9C-101B-9397-08002B2CF9AE}" pid="99" name="NESTKUNDE_TELEFON">
    <vt:lpwstr>041 819 17 36</vt:lpwstr>
  </property>
  <property fmtid="{D5CDD505-2E9C-101B-9397-08002B2CF9AE}" pid="100" name="NESTKUNDE_URL">
    <vt:lpwstr>www.sz.ch</vt:lpwstr>
  </property>
  <property fmtid="{D5CDD505-2E9C-101B-9397-08002B2CF9AE}" pid="101" name="NESTORGANISATIONSEINHEIT_ABSENDER">
    <vt:lpwstr/>
  </property>
  <property fmtid="{D5CDD505-2E9C-101B-9397-08002B2CF9AE}" pid="102" name="NESTORGANISATIONSEINHEIT_ADRESSE">
    <vt:lpwstr/>
  </property>
  <property fmtid="{D5CDD505-2E9C-101B-9397-08002B2CF9AE}" pid="103" name="NESTORGANISATIONSEINHEIT_STRASSE">
    <vt:lpwstr/>
  </property>
  <property fmtid="{D5CDD505-2E9C-101B-9397-08002B2CF9AE}" pid="104" name="NESTORGANISATIONSEINHEIT_PLZ">
    <vt:lpwstr/>
  </property>
  <property fmtid="{D5CDD505-2E9C-101B-9397-08002B2CF9AE}" pid="105" name="NESTORGANISATIONSEINHEIT_ORT">
    <vt:lpwstr/>
  </property>
  <property fmtid="{D5CDD505-2E9C-101B-9397-08002B2CF9AE}" pid="106" name="NESTORGANISATIONSEINHEIT_POSTFACH">
    <vt:lpwstr/>
  </property>
  <property fmtid="{D5CDD505-2E9C-101B-9397-08002B2CF9AE}" pid="107" name="NESTORGANISATIONSEINHEIT_BEZEICHNUNG">
    <vt:lpwstr>SE</vt:lpwstr>
  </property>
  <property fmtid="{D5CDD505-2E9C-101B-9397-08002B2CF9AE}" pid="108" name="NESTORGANISATIONSEINHEIT_CODE">
    <vt:lpwstr/>
  </property>
  <property fmtid="{D5CDD505-2E9C-101B-9397-08002B2CF9AE}" pid="109" name="NESTORGANISATIONSEINHEIT_EMAIL">
    <vt:lpwstr/>
  </property>
  <property fmtid="{D5CDD505-2E9C-101B-9397-08002B2CF9AE}" pid="110" name="NESTORGANISATIONSEINHEIT_NAME">
    <vt:lpwstr>SE</vt:lpwstr>
  </property>
  <property fmtid="{D5CDD505-2E9C-101B-9397-08002B2CF9AE}" pid="111" name="NESTORGANISATIONSEINHEIT_TELEFAX">
    <vt:lpwstr/>
  </property>
  <property fmtid="{D5CDD505-2E9C-101B-9397-08002B2CF9AE}" pid="112" name="NESTORGANISATIONSEINHEIT_TELEFON">
    <vt:lpwstr/>
  </property>
  <property fmtid="{D5CDD505-2E9C-101B-9397-08002B2CF9AE}" pid="113" name="NESTORGANISATIONSEINHEIT_URL">
    <vt:lpwstr>www.sz.ch</vt:lpwstr>
  </property>
  <property fmtid="{D5CDD505-2E9C-101B-9397-08002B2CF9AE}" pid="114" name="NESTORGANISATIONSEINHEIT_FUNKTION1">
    <vt:lpwstr/>
  </property>
  <property fmtid="{D5CDD505-2E9C-101B-9397-08002B2CF9AE}" pid="115" name="NESTORGANISATIONSEINHEIT_FUNKTION2">
    <vt:lpwstr/>
  </property>
  <property fmtid="{D5CDD505-2E9C-101B-9397-08002B2CF9AE}" pid="116" name="NESTORGANISATIONSEINHEIT_FUNKTION3">
    <vt:lpwstr/>
  </property>
  <property fmtid="{D5CDD505-2E9C-101B-9397-08002B2CF9AE}" pid="117" name="NESTORGANISATIONSEINHEIT_ZUSATZ">
    <vt:lpwstr/>
  </property>
  <property fmtid="{D5CDD505-2E9C-101B-9397-08002B2CF9AE}" pid="118" name="NESTSACHBKUERZEL">
    <vt:lpwstr>ca</vt:lpwstr>
  </property>
  <property fmtid="{D5CDD505-2E9C-101B-9397-08002B2CF9AE}" pid="119" name="NESTSACHBORGEINHEITID">
    <vt:lpwstr>101</vt:lpwstr>
  </property>
  <property fmtid="{D5CDD505-2E9C-101B-9397-08002B2CF9AE}" pid="120" name="NESTZIVILSTAND_BEZEICHNUNG">
    <vt:lpwstr>Ledig</vt:lpwstr>
  </property>
  <property fmtid="{D5CDD505-2E9C-101B-9397-08002B2CF9AE}" pid="121" name="NESTZIVILSTAND_DATUM">
    <vt:lpwstr>03.10.1969</vt:lpwstr>
  </property>
  <property fmtid="{D5CDD505-2E9C-101B-9397-08002B2CF9AE}" pid="122" name="NESTERWERBSART">
    <vt:lpwstr>SELandwirtEinfach</vt:lpwstr>
  </property>
  <property fmtid="{D5CDD505-2E9C-101B-9397-08002B2CF9AE}" pid="123" name="NESTOMS_00">
    <vt:lpwstr>$OMSBegin$±VA_liegenschaft_NP±72963±OBT AG±±±Rubiswilstrasse±14±Postfach 453±6431±Schwyz±±±20115±N±Lüönd±Marco±±Steinertal±1±±6422±Steinen±±756.8256.8467.26±±±2020±±ORDST±ORDENTLICH±1±1373±±1±pNEST±930a90b4-0687-4dd8-a0ab-12bf436b965a±±±±$OMSEnd$</vt:lpwstr>
  </property>
  <property fmtid="{D5CDD505-2E9C-101B-9397-08002B2CF9AE}" pid="124" name="NESTOMS_01">
    <vt:lpwstr/>
  </property>
  <property fmtid="{D5CDD505-2E9C-101B-9397-08002B2CF9AE}" pid="125" name="NESTOMS_02">
    <vt:lpwstr/>
  </property>
  <property fmtid="{D5CDD505-2E9C-101B-9397-08002B2CF9AE}" pid="126" name="NESTOMS_03">
    <vt:lpwstr/>
  </property>
  <property fmtid="{D5CDD505-2E9C-101B-9397-08002B2CF9AE}" pid="127" name="NESTOMS_04">
    <vt:lpwstr/>
  </property>
  <property fmtid="{D5CDD505-2E9C-101B-9397-08002B2CF9AE}" pid="128" name="NESTCUSTOMOMS_00">
    <vt:lpwstr/>
  </property>
  <property fmtid="{D5CDD505-2E9C-101B-9397-08002B2CF9AE}" pid="129" name="NESTCUSTOMOMS_01">
    <vt:lpwstr/>
  </property>
  <property fmtid="{D5CDD505-2E9C-101B-9397-08002B2CF9AE}" pid="130" name="NESTCUSTOMOMS_02">
    <vt:lpwstr/>
  </property>
  <property fmtid="{D5CDD505-2E9C-101B-9397-08002B2CF9AE}" pid="131" name="NESTCUSTOMOMS_03">
    <vt:lpwstr/>
  </property>
  <property fmtid="{D5CDD505-2E9C-101B-9397-08002B2CF9AE}" pid="132" name="NESTCUSTOMOMS_04">
    <vt:lpwstr/>
  </property>
  <property fmtid="{D5CDD505-2E9C-101B-9397-08002B2CF9AE}" pid="133" name="NESTVERSANDDATUM">
    <vt:lpwstr>26.09.2022</vt:lpwstr>
  </property>
  <property fmtid="{D5CDD505-2E9C-101B-9397-08002B2CF9AE}" pid="134" name="NESTOUTPUT">
    <vt:lpwstr/>
  </property>
  <property fmtid="{D5CDD505-2E9C-101B-9397-08002B2CF9AE}" pid="135" name="NESTEMPFAENGERANSCHRIFT_ADRESSE">
    <vt:lpwstr>OBT AG_x000d_
Rubiswilstrasse 14_x000d_
Postfach 453_x000d_
6431 Schwyz</vt:lpwstr>
  </property>
  <property fmtid="{D5CDD505-2E9C-101B-9397-08002B2CF9AE}" pid="136" name="NESTEMPFAENGERANSCHRIFT_AHVN13">
    <vt:lpwstr/>
  </property>
  <property fmtid="{D5CDD505-2E9C-101B-9397-08002B2CF9AE}" pid="137" name="NESTEMPFAENGERANSCHRIFT_BETREFFNIS">
    <vt:lpwstr>Marco Lüönd</vt:lpwstr>
  </property>
  <property fmtid="{D5CDD505-2E9C-101B-9397-08002B2CF9AE}" pid="138" name="NESTEMPFAENGERANSCHRIFT_BETREFFNISBEIVERTRETER">
    <vt:lpwstr>Marco Lüönd</vt:lpwstr>
  </property>
  <property fmtid="{D5CDD505-2E9C-101B-9397-08002B2CF9AE}" pid="139" name="NESTEMPFAENGERANSCHRIFT_BRIEFANREDE">
    <vt:lpwstr>Sehr geehrte Damen und Herren</vt:lpwstr>
  </property>
  <property fmtid="{D5CDD505-2E9C-101B-9397-08002B2CF9AE}" pid="140" name="NESTEMPFAENGERANSCHRIFT_EMAIL">
    <vt:lpwstr/>
  </property>
  <property fmtid="{D5CDD505-2E9C-101B-9397-08002B2CF9AE}" pid="141" name="NESTEMPFAENGERANSCHRIFT_HAUSNR">
    <vt:lpwstr>14</vt:lpwstr>
  </property>
  <property fmtid="{D5CDD505-2E9C-101B-9397-08002B2CF9AE}" pid="142" name="NESTEMPFAENGERANSCHRIFT_LAND">
    <vt:lpwstr/>
  </property>
  <property fmtid="{D5CDD505-2E9C-101B-9397-08002B2CF9AE}" pid="143" name="NESTEMPFAENGERANSCHRIFT_LANDBEZEICHNUNG">
    <vt:lpwstr/>
  </property>
  <property fmtid="{D5CDD505-2E9C-101B-9397-08002B2CF9AE}" pid="144" name="NESTEMPFAENGERANSCHRIFT_NAME">
    <vt:lpwstr>OBT AG</vt:lpwstr>
  </property>
  <property fmtid="{D5CDD505-2E9C-101B-9397-08002B2CF9AE}" pid="145" name="NESTEMPFAENGERANSCHRIFT_ORT">
    <vt:lpwstr>Schwyz</vt:lpwstr>
  </property>
  <property fmtid="{D5CDD505-2E9C-101B-9397-08002B2CF9AE}" pid="146" name="NESTEMPFAENGERANSCHRIFT_PLZ">
    <vt:lpwstr>6431</vt:lpwstr>
  </property>
  <property fmtid="{D5CDD505-2E9C-101B-9397-08002B2CF9AE}" pid="147" name="NESTEMPFAENGERANSCHRIFT_POSTFACH">
    <vt:lpwstr>Postfach 453</vt:lpwstr>
  </property>
  <property fmtid="{D5CDD505-2E9C-101B-9397-08002B2CF9AE}" pid="148" name="NESTEMPFAENGERANSCHRIFT_STRASSE">
    <vt:lpwstr>Rubiswilstrasse</vt:lpwstr>
  </property>
  <property fmtid="{D5CDD505-2E9C-101B-9397-08002B2CF9AE}" pid="149" name="NESTEMPFAENGERANSCHRIFT_UNTERNEHMENSID">
    <vt:lpwstr>CHE-248.888.710</vt:lpwstr>
  </property>
  <property fmtid="{D5CDD505-2E9C-101B-9397-08002B2CF9AE}" pid="150" name="NESTEMPFAENGERANSCHRIFT_VORNAME">
    <vt:lpwstr/>
  </property>
  <property fmtid="{D5CDD505-2E9C-101B-9397-08002B2CF9AE}" pid="151" name="NESTEMPFAENGERANSCHRIFT_ZUSATZ">
    <vt:lpwstr/>
  </property>
  <property fmtid="{D5CDD505-2E9C-101B-9397-08002B2CF9AE}" pid="152" name="NESTEMPFAENGERANSCHRIFT_EMPFAENGERTYP">
    <vt:lpwstr>Vertreter</vt:lpwstr>
  </property>
  <property fmtid="{D5CDD505-2E9C-101B-9397-08002B2CF9AE}" pid="153" name="NESTEMPFAENGERANSCHRIFT_EXEMPLARART">
    <vt:lpwstr>PflichtigerOriginal</vt:lpwstr>
  </property>
  <property fmtid="{D5CDD505-2E9C-101B-9397-08002B2CF9AE}" pid="154" name="NESTEMPFAENGERANSCHRIFT_IDSUBJEKT">
    <vt:lpwstr>72963</vt:lpwstr>
  </property>
  <property fmtid="{D5CDD505-2E9C-101B-9397-08002B2CF9AE}" pid="155" name="NESTEMPFAENGERANSCHRIFT_PERSID">
    <vt:lpwstr>72963</vt:lpwstr>
  </property>
  <property fmtid="{D5CDD505-2E9C-101B-9397-08002B2CF9AE}" pid="156" name="NESTEMPFAENGERANSCHRIFT_STERBEBZWAUFLOESUNGSDATUM">
    <vt:lpwstr/>
  </property>
  <property fmtid="{D5CDD505-2E9C-101B-9397-08002B2CF9AE}" pid="157" name="NESTFALLINFO_GEMEINDEBFS">
    <vt:lpwstr>1373</vt:lpwstr>
  </property>
  <property fmtid="{D5CDD505-2E9C-101B-9397-08002B2CF9AE}" pid="158" name="NESTFALLINFO_KONTAKTID">
    <vt:lpwstr>19864</vt:lpwstr>
  </property>
  <property fmtid="{D5CDD505-2E9C-101B-9397-08002B2CF9AE}" pid="159" name="NESTFALLINFO_STEUERFALLNR">
    <vt:lpwstr>1</vt:lpwstr>
  </property>
  <property fmtid="{D5CDD505-2E9C-101B-9397-08002B2CF9AE}" pid="160" name="NESTFALLINFO_STEUERJAHR">
    <vt:lpwstr>2020</vt:lpwstr>
  </property>
  <property fmtid="{D5CDD505-2E9C-101B-9397-08002B2CF9AE}" pid="161" name="NESTFALLINFO_SUBJEKTID">
    <vt:lpwstr>19864</vt:lpwstr>
  </property>
  <property fmtid="{D5CDD505-2E9C-101B-9397-08002B2CF9AE}" pid="162" name="NESTPFLICHTIGERANSCHRIFT_ADRESSE">
    <vt:lpwstr>Herr_x000d_
Marco Lüönd_x000d_
Steinertal 1_x000d_
6422 Steinen</vt:lpwstr>
  </property>
  <property fmtid="{D5CDD505-2E9C-101B-9397-08002B2CF9AE}" pid="163" name="NESTPFLICHTIGERANSCHRIFT_AHVN13">
    <vt:lpwstr>756.8256.8467.26</vt:lpwstr>
  </property>
  <property fmtid="{D5CDD505-2E9C-101B-9397-08002B2CF9AE}" pid="164" name="NESTPFLICHTIGERANSCHRIFT_BETREFFNIS">
    <vt:lpwstr>Marco Lüönd</vt:lpwstr>
  </property>
  <property fmtid="{D5CDD505-2E9C-101B-9397-08002B2CF9AE}" pid="165" name="NESTPFLICHTIGERANSCHRIFT_BETREFFNISBEIVERTRETER">
    <vt:lpwstr/>
  </property>
  <property fmtid="{D5CDD505-2E9C-101B-9397-08002B2CF9AE}" pid="166" name="NESTPFLICHTIGERANSCHRIFT_BRIEFANREDE">
    <vt:lpwstr>Sehr geehrter Herr Lüönd</vt:lpwstr>
  </property>
  <property fmtid="{D5CDD505-2E9C-101B-9397-08002B2CF9AE}" pid="167" name="NESTPFLICHTIGERANSCHRIFT_EMAIL">
    <vt:lpwstr/>
  </property>
  <property fmtid="{D5CDD505-2E9C-101B-9397-08002B2CF9AE}" pid="168" name="NESTPFLICHTIGERANSCHRIFT_HAUSNR">
    <vt:lpwstr>1</vt:lpwstr>
  </property>
  <property fmtid="{D5CDD505-2E9C-101B-9397-08002B2CF9AE}" pid="169" name="NESTPFLICHTIGERANSCHRIFT_LAND">
    <vt:lpwstr/>
  </property>
  <property fmtid="{D5CDD505-2E9C-101B-9397-08002B2CF9AE}" pid="170" name="NESTPFLICHTIGERANSCHRIFT_LANDBEZEICHNUNG">
    <vt:lpwstr/>
  </property>
  <property fmtid="{D5CDD505-2E9C-101B-9397-08002B2CF9AE}" pid="171" name="NESTPFLICHTIGERANSCHRIFT_NAME">
    <vt:lpwstr>Lüönd</vt:lpwstr>
  </property>
  <property fmtid="{D5CDD505-2E9C-101B-9397-08002B2CF9AE}" pid="172" name="NESTPFLICHTIGERANSCHRIFT_ORT">
    <vt:lpwstr>Steinen</vt:lpwstr>
  </property>
  <property fmtid="{D5CDD505-2E9C-101B-9397-08002B2CF9AE}" pid="173" name="NESTPFLICHTIGERANSCHRIFT_PLZ">
    <vt:lpwstr>6422</vt:lpwstr>
  </property>
  <property fmtid="{D5CDD505-2E9C-101B-9397-08002B2CF9AE}" pid="174" name="NESTPFLICHTIGERANSCHRIFT_POSTFACH">
    <vt:lpwstr/>
  </property>
  <property fmtid="{D5CDD505-2E9C-101B-9397-08002B2CF9AE}" pid="175" name="NESTPFLICHTIGERANSCHRIFT_STRASSE">
    <vt:lpwstr>Steinertal</vt:lpwstr>
  </property>
  <property fmtid="{D5CDD505-2E9C-101B-9397-08002B2CF9AE}" pid="176" name="NESTPFLICHTIGERANSCHRIFT_UNTERNEHMENSID">
    <vt:lpwstr/>
  </property>
  <property fmtid="{D5CDD505-2E9C-101B-9397-08002B2CF9AE}" pid="177" name="NESTPFLICHTIGERANSCHRIFT_VORNAME">
    <vt:lpwstr>Marco</vt:lpwstr>
  </property>
  <property fmtid="{D5CDD505-2E9C-101B-9397-08002B2CF9AE}" pid="178" name="NESTPFLICHTIGERANSCHRIFT_ZUSATZ">
    <vt:lpwstr/>
  </property>
  <property fmtid="{D5CDD505-2E9C-101B-9397-08002B2CF9AE}" pid="179" name="NESTPFLICHTIGERANSCHRIFT_EMPFAENGERTYP">
    <vt:lpwstr>Pflichtiger</vt:lpwstr>
  </property>
  <property fmtid="{D5CDD505-2E9C-101B-9397-08002B2CF9AE}" pid="180" name="NESTPFLICHTIGERANSCHRIFT_EXEMPLARART">
    <vt:lpwstr>Kein</vt:lpwstr>
  </property>
  <property fmtid="{D5CDD505-2E9C-101B-9397-08002B2CF9AE}" pid="181" name="NESTPFLICHTIGERANSCHRIFT_IDSUBJEKT">
    <vt:lpwstr>20115</vt:lpwstr>
  </property>
  <property fmtid="{D5CDD505-2E9C-101B-9397-08002B2CF9AE}" pid="182" name="NESTPFLICHTIGERANSCHRIFT_PERSID">
    <vt:lpwstr>20115</vt:lpwstr>
  </property>
  <property fmtid="{D5CDD505-2E9C-101B-9397-08002B2CF9AE}" pid="183" name="NESTPFLICHTIGERANSCHRIFT_STERBEBZWAUFLOESUNGSDATUM">
    <vt:lpwstr/>
  </property>
  <property fmtid="{D5CDD505-2E9C-101B-9397-08002B2CF9AE}" pid="184" name="NESTPFLICHTIGERANSCHRIFT_SUBJEKTART">
    <vt:lpwstr>N</vt:lpwstr>
  </property>
</Properties>
</file>