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V\Gemeinden\HRM2 Gemeinden\03 Fachempfehlungen\18 Finanzkennzahlen\"/>
    </mc:Choice>
  </mc:AlternateContent>
  <bookViews>
    <workbookView xWindow="0" yWindow="0" windowWidth="28800" windowHeight="13200"/>
  </bookViews>
  <sheets>
    <sheet name="Eingabe_Berechnung" sheetId="1" r:id="rId1"/>
    <sheet name="Entwicklung und Kennzahlen" sheetId="4" r:id="rId2"/>
    <sheet name="MUSTER Eingabe_Berechnung" sheetId="13" r:id="rId3"/>
    <sheet name="MUSTER Entwicklung_ Kennzahlen" sheetId="14" r:id="rId4"/>
  </sheets>
  <definedNames>
    <definedName name="Print_Titles" localSheetId="1">'Entwicklung und Kennzahlen'!$1:$3</definedName>
    <definedName name="Print_Titles" localSheetId="3">'MUSTER Entwicklung_ Kennzahlen'!$1:$3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4" l="1"/>
  <c r="F21" i="14"/>
  <c r="F19" i="14"/>
  <c r="F17" i="14"/>
  <c r="F15" i="14"/>
  <c r="G18" i="13" l="1"/>
  <c r="G18" i="1"/>
  <c r="F13" i="4"/>
  <c r="F11" i="4"/>
  <c r="F8" i="4"/>
  <c r="F5" i="4"/>
  <c r="B26" i="4"/>
  <c r="B26" i="14"/>
  <c r="F5" i="14"/>
  <c r="F13" i="14"/>
  <c r="F11" i="14"/>
  <c r="F8" i="14"/>
  <c r="E8" i="13" l="1"/>
  <c r="D8" i="13"/>
  <c r="C8" i="13"/>
  <c r="E2" i="14"/>
  <c r="E206" i="13"/>
  <c r="E207" i="13" s="1"/>
  <c r="E194" i="13" s="1"/>
  <c r="G23" i="14" s="1"/>
  <c r="D206" i="13"/>
  <c r="C206" i="13"/>
  <c r="E204" i="13"/>
  <c r="D204" i="13"/>
  <c r="C204" i="13"/>
  <c r="E202" i="13"/>
  <c r="D202" i="13"/>
  <c r="C202" i="13"/>
  <c r="E193" i="13"/>
  <c r="D193" i="13"/>
  <c r="C193" i="13"/>
  <c r="E192" i="13"/>
  <c r="D192" i="13"/>
  <c r="C192" i="13"/>
  <c r="E190" i="13"/>
  <c r="D190" i="13"/>
  <c r="C190" i="13"/>
  <c r="E185" i="13"/>
  <c r="G5" i="14" s="1"/>
  <c r="C185" i="13"/>
  <c r="E5" i="14" s="1"/>
  <c r="E178" i="13"/>
  <c r="D178" i="13"/>
  <c r="C178" i="13"/>
  <c r="E161" i="13"/>
  <c r="D161" i="13"/>
  <c r="C161" i="13"/>
  <c r="E155" i="13"/>
  <c r="D155" i="13"/>
  <c r="C155" i="13"/>
  <c r="E142" i="13"/>
  <c r="E181" i="13" s="1"/>
  <c r="E183" i="13" s="1"/>
  <c r="D142" i="13"/>
  <c r="C142" i="13"/>
  <c r="C181" i="13" s="1"/>
  <c r="C183" i="13" s="1"/>
  <c r="E138" i="13"/>
  <c r="D138" i="13"/>
  <c r="C138" i="13"/>
  <c r="E133" i="13"/>
  <c r="D133" i="13"/>
  <c r="C133" i="13"/>
  <c r="C132" i="13" s="1"/>
  <c r="C189" i="13" s="1"/>
  <c r="E124" i="13"/>
  <c r="E127" i="13" s="1"/>
  <c r="D124" i="13"/>
  <c r="D127" i="13" s="1"/>
  <c r="C124" i="13"/>
  <c r="C127" i="13" s="1"/>
  <c r="E108" i="13"/>
  <c r="E115" i="13" s="1"/>
  <c r="E128" i="13" s="1"/>
  <c r="D108" i="13"/>
  <c r="D115" i="13" s="1"/>
  <c r="C108" i="13"/>
  <c r="C115" i="13" s="1"/>
  <c r="E83" i="13"/>
  <c r="D83" i="13"/>
  <c r="C83" i="13"/>
  <c r="E77" i="13"/>
  <c r="D77" i="13"/>
  <c r="C77" i="13"/>
  <c r="E73" i="13"/>
  <c r="D73" i="13"/>
  <c r="C73" i="13"/>
  <c r="E58" i="13"/>
  <c r="D58" i="13"/>
  <c r="C58" i="13"/>
  <c r="E49" i="13"/>
  <c r="E200" i="13" s="1"/>
  <c r="D49" i="13"/>
  <c r="C49" i="13"/>
  <c r="E40" i="13"/>
  <c r="D40" i="13"/>
  <c r="C40" i="13"/>
  <c r="E35" i="13"/>
  <c r="D35" i="13"/>
  <c r="C35" i="13"/>
  <c r="E26" i="13"/>
  <c r="D26" i="13"/>
  <c r="C26" i="13"/>
  <c r="E12" i="13"/>
  <c r="D12" i="13"/>
  <c r="C12" i="13"/>
  <c r="E25" i="13"/>
  <c r="E2" i="13"/>
  <c r="G2" i="14" s="1"/>
  <c r="D2" i="13"/>
  <c r="F2" i="14" s="1"/>
  <c r="C154" i="13" l="1"/>
  <c r="C169" i="13" s="1"/>
  <c r="D154" i="13"/>
  <c r="E154" i="13"/>
  <c r="E169" i="13" s="1"/>
  <c r="C71" i="13"/>
  <c r="C188" i="13" s="1"/>
  <c r="D47" i="13"/>
  <c r="D98" i="13" s="1"/>
  <c r="E47" i="13"/>
  <c r="E98" i="13" s="1"/>
  <c r="C199" i="13"/>
  <c r="C191" i="13" s="1"/>
  <c r="E19" i="14" s="1"/>
  <c r="D199" i="13"/>
  <c r="D191" i="13" s="1"/>
  <c r="C128" i="13"/>
  <c r="E199" i="13"/>
  <c r="E187" i="13" s="1"/>
  <c r="G21" i="14" s="1"/>
  <c r="D128" i="13"/>
  <c r="D129" i="13" s="1"/>
  <c r="D71" i="13"/>
  <c r="D188" i="13" s="1"/>
  <c r="D205" i="13"/>
  <c r="E205" i="13"/>
  <c r="E209" i="13" s="1"/>
  <c r="C207" i="13"/>
  <c r="C194" i="13" s="1"/>
  <c r="E23" i="14" s="1"/>
  <c r="D207" i="13"/>
  <c r="D194" i="13" s="1"/>
  <c r="E132" i="13"/>
  <c r="E189" i="13" s="1"/>
  <c r="C180" i="13"/>
  <c r="C95" i="13"/>
  <c r="C47" i="13"/>
  <c r="E71" i="13"/>
  <c r="E188" i="13" s="1"/>
  <c r="D132" i="13"/>
  <c r="D152" i="13" s="1"/>
  <c r="D25" i="13"/>
  <c r="D97" i="13" s="1"/>
  <c r="C25" i="13"/>
  <c r="C97" i="13" s="1"/>
  <c r="C200" i="13"/>
  <c r="C201" i="13" s="1"/>
  <c r="E97" i="13"/>
  <c r="D95" i="13"/>
  <c r="E95" i="13"/>
  <c r="D200" i="13"/>
  <c r="D186" i="13" s="1"/>
  <c r="C208" i="13"/>
  <c r="C129" i="13"/>
  <c r="C187" i="13"/>
  <c r="E21" i="14" s="1"/>
  <c r="C179" i="13"/>
  <c r="E179" i="13"/>
  <c r="E129" i="13"/>
  <c r="E201" i="13"/>
  <c r="E186" i="13"/>
  <c r="C205" i="13"/>
  <c r="D208" i="13"/>
  <c r="E208" i="13"/>
  <c r="C152" i="13"/>
  <c r="E191" i="13" l="1"/>
  <c r="G19" i="14" s="1"/>
  <c r="E48" i="13"/>
  <c r="D187" i="13"/>
  <c r="D179" i="13"/>
  <c r="C182" i="13"/>
  <c r="E11" i="14" s="1"/>
  <c r="E8" i="14"/>
  <c r="C184" i="13"/>
  <c r="E13" i="14" s="1"/>
  <c r="D48" i="13"/>
  <c r="D72" i="13" s="1"/>
  <c r="D96" i="13" s="1"/>
  <c r="F4" i="14" s="1"/>
  <c r="D189" i="13"/>
  <c r="C209" i="13"/>
  <c r="D180" i="13"/>
  <c r="D184" i="13" s="1"/>
  <c r="C186" i="13"/>
  <c r="E152" i="13"/>
  <c r="C48" i="13"/>
  <c r="C72" i="13" s="1"/>
  <c r="C96" i="13" s="1"/>
  <c r="E180" i="13"/>
  <c r="G8" i="14" s="1"/>
  <c r="D209" i="13"/>
  <c r="D201" i="13"/>
  <c r="C98" i="13"/>
  <c r="E72" i="13"/>
  <c r="E96" i="13" s="1"/>
  <c r="E184" i="13"/>
  <c r="G13" i="14" s="1"/>
  <c r="D204" i="1"/>
  <c r="E204" i="1"/>
  <c r="C204" i="1"/>
  <c r="E182" i="13" l="1"/>
  <c r="G11" i="14" s="1"/>
  <c r="E172" i="13"/>
  <c r="E176" i="13" s="1"/>
  <c r="G7" i="14" s="1"/>
  <c r="G4" i="14"/>
  <c r="C172" i="13"/>
  <c r="E4" i="14"/>
  <c r="D182" i="13"/>
  <c r="D172" i="13"/>
  <c r="D176" i="13" s="1"/>
  <c r="D185" i="13"/>
  <c r="D169" i="13"/>
  <c r="D181" i="13"/>
  <c r="D183" i="13" s="1"/>
  <c r="C49" i="1"/>
  <c r="C26" i="1"/>
  <c r="E58" i="1"/>
  <c r="D58" i="1"/>
  <c r="C58" i="1"/>
  <c r="D35" i="1"/>
  <c r="E35" i="1"/>
  <c r="C35" i="1"/>
  <c r="C12" i="1"/>
  <c r="D8" i="1"/>
  <c r="E8" i="1"/>
  <c r="C8" i="1"/>
  <c r="C71" i="1" l="1"/>
  <c r="D175" i="13"/>
  <c r="E173" i="13"/>
  <c r="G17" i="14" s="1"/>
  <c r="E175" i="13"/>
  <c r="D174" i="13"/>
  <c r="D173" i="13"/>
  <c r="D177" i="13"/>
  <c r="C173" i="13"/>
  <c r="E17" i="14" s="1"/>
  <c r="C174" i="13"/>
  <c r="E15" i="14" s="1"/>
  <c r="C175" i="13"/>
  <c r="C176" i="13"/>
  <c r="E7" i="14" s="1"/>
  <c r="C177" i="13"/>
  <c r="E177" i="13"/>
  <c r="E174" i="13"/>
  <c r="G15" i="14" s="1"/>
  <c r="C25" i="1"/>
  <c r="C40" i="1"/>
  <c r="D40" i="1"/>
  <c r="D199" i="1" s="1"/>
  <c r="C47" i="1" l="1"/>
  <c r="C48" i="1" s="1"/>
  <c r="C72" i="1" s="1"/>
  <c r="C199" i="1"/>
  <c r="E202" i="1"/>
  <c r="D202" i="1"/>
  <c r="C202" i="1"/>
  <c r="D2" i="1"/>
  <c r="E2" i="1"/>
  <c r="E206" i="1" l="1"/>
  <c r="E193" i="1"/>
  <c r="E192" i="1"/>
  <c r="E190" i="1"/>
  <c r="E185" i="1"/>
  <c r="G5" i="4" s="1"/>
  <c r="E178" i="1"/>
  <c r="E161" i="1"/>
  <c r="E155" i="1"/>
  <c r="E142" i="1"/>
  <c r="E181" i="1" s="1"/>
  <c r="E183" i="1" s="1"/>
  <c r="E138" i="1"/>
  <c r="E133" i="1"/>
  <c r="E124" i="1"/>
  <c r="E127" i="1" s="1"/>
  <c r="E108" i="1"/>
  <c r="E115" i="1" s="1"/>
  <c r="E83" i="1"/>
  <c r="E77" i="1"/>
  <c r="E73" i="1" s="1"/>
  <c r="E49" i="1"/>
  <c r="E40" i="1"/>
  <c r="E199" i="1" s="1"/>
  <c r="E26" i="1"/>
  <c r="E12" i="1"/>
  <c r="E25" i="1" s="1"/>
  <c r="F2" i="4"/>
  <c r="E2" i="4"/>
  <c r="E47" i="1" l="1"/>
  <c r="E98" i="1" s="1"/>
  <c r="E154" i="1"/>
  <c r="E169" i="1" s="1"/>
  <c r="E132" i="1"/>
  <c r="E95" i="1"/>
  <c r="E207" i="1"/>
  <c r="E194" i="1" s="1"/>
  <c r="E128" i="1"/>
  <c r="E129" i="1" s="1"/>
  <c r="E71" i="1"/>
  <c r="E200" i="1"/>
  <c r="E186" i="1" s="1"/>
  <c r="E208" i="1"/>
  <c r="E205" i="1"/>
  <c r="D206" i="1"/>
  <c r="C206" i="1"/>
  <c r="D193" i="1"/>
  <c r="C193" i="1"/>
  <c r="D192" i="1"/>
  <c r="C192" i="1"/>
  <c r="D190" i="1"/>
  <c r="C190" i="1"/>
  <c r="D185" i="1"/>
  <c r="C185" i="1"/>
  <c r="E5" i="4" s="1"/>
  <c r="D178" i="1"/>
  <c r="C178" i="1"/>
  <c r="D161" i="1"/>
  <c r="C161" i="1"/>
  <c r="D155" i="1"/>
  <c r="C155" i="1"/>
  <c r="D142" i="1"/>
  <c r="D181" i="1" s="1"/>
  <c r="D183" i="1" s="1"/>
  <c r="C142" i="1"/>
  <c r="C181" i="1" s="1"/>
  <c r="C183" i="1" s="1"/>
  <c r="D138" i="1"/>
  <c r="C138" i="1"/>
  <c r="D133" i="1"/>
  <c r="C133" i="1"/>
  <c r="D124" i="1"/>
  <c r="D127" i="1" s="1"/>
  <c r="C124" i="1"/>
  <c r="C127" i="1" s="1"/>
  <c r="D108" i="1"/>
  <c r="D115" i="1" s="1"/>
  <c r="C108" i="1"/>
  <c r="C115" i="1" s="1"/>
  <c r="D83" i="1"/>
  <c r="C83" i="1"/>
  <c r="C98" i="1" s="1"/>
  <c r="D77" i="1"/>
  <c r="D73" i="1" s="1"/>
  <c r="C77" i="1"/>
  <c r="C73" i="1" s="1"/>
  <c r="C97" i="1" s="1"/>
  <c r="D49" i="1"/>
  <c r="D26" i="1"/>
  <c r="D47" i="1" s="1"/>
  <c r="D12" i="1"/>
  <c r="D25" i="1" s="1"/>
  <c r="E187" i="1" l="1"/>
  <c r="E97" i="1"/>
  <c r="E48" i="1"/>
  <c r="E72" i="1" s="1"/>
  <c r="E96" i="1" s="1"/>
  <c r="E188" i="1"/>
  <c r="E180" i="1"/>
  <c r="G8" i="4" s="1"/>
  <c r="E182" i="1"/>
  <c r="G11" i="4" s="1"/>
  <c r="E191" i="1"/>
  <c r="E179" i="1"/>
  <c r="E209" i="1"/>
  <c r="E189" i="1"/>
  <c r="E201" i="1"/>
  <c r="E152" i="1"/>
  <c r="D132" i="1"/>
  <c r="D189" i="1" s="1"/>
  <c r="G23" i="4"/>
  <c r="C128" i="1"/>
  <c r="D98" i="1"/>
  <c r="G2" i="4"/>
  <c r="D95" i="1"/>
  <c r="C208" i="1"/>
  <c r="D208" i="1"/>
  <c r="D207" i="1"/>
  <c r="D194" i="1" s="1"/>
  <c r="C95" i="1"/>
  <c r="C96" i="1" s="1"/>
  <c r="C172" i="1" s="1"/>
  <c r="C173" i="1" s="1"/>
  <c r="D205" i="1"/>
  <c r="C200" i="1"/>
  <c r="C186" i="1" s="1"/>
  <c r="D71" i="1"/>
  <c r="D188" i="1" s="1"/>
  <c r="C132" i="1"/>
  <c r="C152" i="1" s="1"/>
  <c r="D200" i="1"/>
  <c r="D186" i="1" s="1"/>
  <c r="C205" i="1"/>
  <c r="C207" i="1"/>
  <c r="C194" i="1" s="1"/>
  <c r="D128" i="1"/>
  <c r="C154" i="1"/>
  <c r="C180" i="1" s="1"/>
  <c r="E8" i="4" s="1"/>
  <c r="D154" i="1"/>
  <c r="D169" i="1" s="1"/>
  <c r="E184" i="1" l="1"/>
  <c r="C188" i="1"/>
  <c r="E172" i="1"/>
  <c r="E173" i="1" s="1"/>
  <c r="D152" i="1"/>
  <c r="D48" i="1"/>
  <c r="D72" i="1" s="1"/>
  <c r="D96" i="1" s="1"/>
  <c r="D179" i="1"/>
  <c r="D191" i="1"/>
  <c r="D187" i="1"/>
  <c r="F23" i="4"/>
  <c r="D209" i="1"/>
  <c r="E23" i="4"/>
  <c r="C129" i="1"/>
  <c r="G19" i="4"/>
  <c r="G21" i="4"/>
  <c r="D180" i="1"/>
  <c r="D182" i="1" s="1"/>
  <c r="D129" i="1"/>
  <c r="C189" i="1"/>
  <c r="D97" i="1"/>
  <c r="C209" i="1"/>
  <c r="D201" i="1"/>
  <c r="C201" i="1"/>
  <c r="C169" i="1"/>
  <c r="C191" i="1"/>
  <c r="E19" i="4" s="1"/>
  <c r="C187" i="1"/>
  <c r="E21" i="4" s="1"/>
  <c r="C179" i="1"/>
  <c r="F21" i="4" l="1"/>
  <c r="F19" i="4"/>
  <c r="C182" i="1"/>
  <c r="E11" i="4" s="1"/>
  <c r="E174" i="1"/>
  <c r="E177" i="1"/>
  <c r="E175" i="1"/>
  <c r="E176" i="1"/>
  <c r="D184" i="1"/>
  <c r="F4" i="4"/>
  <c r="D172" i="1"/>
  <c r="D173" i="1" s="1"/>
  <c r="C184" i="1"/>
  <c r="E13" i="4" s="1"/>
  <c r="G13" i="4"/>
  <c r="C174" i="1"/>
  <c r="E4" i="4"/>
  <c r="G4" i="4"/>
  <c r="D176" i="1" l="1"/>
  <c r="F7" i="14" s="1"/>
  <c r="D174" i="1"/>
  <c r="E15" i="4"/>
  <c r="D175" i="1"/>
  <c r="D177" i="1"/>
  <c r="C175" i="1"/>
  <c r="C176" i="1"/>
  <c r="C177" i="1"/>
  <c r="G15" i="4"/>
  <c r="E17" i="4" l="1"/>
  <c r="F17" i="4"/>
  <c r="F15" i="4"/>
  <c r="E7" i="4"/>
  <c r="F7" i="4"/>
  <c r="G7" i="4"/>
  <c r="G17" i="4"/>
</calcChain>
</file>

<file path=xl/comments1.xml><?xml version="1.0" encoding="utf-8"?>
<comments xmlns="http://schemas.openxmlformats.org/spreadsheetml/2006/main">
  <authors>
    <author>Alex Maissen</author>
  </authors>
  <commentList>
    <comment ref="B14" authorId="0" shapeId="0">
      <text>
        <r>
          <rPr>
            <b/>
            <sz val="9"/>
            <color indexed="81"/>
            <rFont val="Segoe UI"/>
            <family val="2"/>
          </rPr>
          <t>Alex Maissen:</t>
        </r>
        <r>
          <rPr>
            <sz val="9"/>
            <color indexed="81"/>
            <rFont val="Segoe UI"/>
            <family val="2"/>
          </rPr>
          <t xml:space="preserve">
Vorzeichen beachten</t>
        </r>
      </text>
    </comment>
  </commentList>
</comments>
</file>

<file path=xl/comments2.xml><?xml version="1.0" encoding="utf-8"?>
<comments xmlns="http://schemas.openxmlformats.org/spreadsheetml/2006/main">
  <authors>
    <author>Alex Maissen</author>
  </authors>
  <commentList>
    <comment ref="B14" authorId="0" shapeId="0">
      <text>
        <r>
          <rPr>
            <b/>
            <sz val="9"/>
            <color indexed="81"/>
            <rFont val="Segoe UI"/>
            <family val="2"/>
          </rPr>
          <t>Alex Maissen:</t>
        </r>
        <r>
          <rPr>
            <sz val="9"/>
            <color indexed="81"/>
            <rFont val="Segoe UI"/>
            <family val="2"/>
          </rPr>
          <t xml:space="preserve">
Vorzeichen beachten</t>
        </r>
      </text>
    </comment>
  </commentList>
</comments>
</file>

<file path=xl/sharedStrings.xml><?xml version="1.0" encoding="utf-8"?>
<sst xmlns="http://schemas.openxmlformats.org/spreadsheetml/2006/main" count="648" uniqueCount="295">
  <si>
    <t>Rechnung</t>
  </si>
  <si>
    <t>HRM 2</t>
  </si>
  <si>
    <t>in 1 000 Franken</t>
  </si>
  <si>
    <t>ERFOLGSRECHNUNG</t>
  </si>
  <si>
    <t>Personalaufwand</t>
  </si>
  <si>
    <t>Sach- und übriger Betriebsaufwand</t>
  </si>
  <si>
    <t>davon 314</t>
  </si>
  <si>
    <t>baulicher und betrieblicher Unterhalt</t>
  </si>
  <si>
    <t>davon 3180</t>
  </si>
  <si>
    <t>Wertberichtigungen auf Forderungen</t>
  </si>
  <si>
    <t>Abschreibungen VV</t>
  </si>
  <si>
    <t>Abschreibungen Sachanlagen VV</t>
  </si>
  <si>
    <t>Abschreibungen Immaterielle Anlagen VV</t>
  </si>
  <si>
    <t>Abtragung Bilanzfehlbetrag</t>
  </si>
  <si>
    <t>Transferaufwand</t>
  </si>
  <si>
    <t>davon 3634</t>
  </si>
  <si>
    <t>Beiträge an öffentliche Unternehmungen</t>
  </si>
  <si>
    <t>davon 3635</t>
  </si>
  <si>
    <t>Beiträge an private Unternehmungen</t>
  </si>
  <si>
    <t>Wertberichtigungen Darlehen VV</t>
  </si>
  <si>
    <t>Wertberichtigungen Beteiligungen VV</t>
  </si>
  <si>
    <t>Abschreibungen Investitionsbeiträge</t>
  </si>
  <si>
    <t>Durchlaufende Beiträge</t>
  </si>
  <si>
    <t>davon 3704</t>
  </si>
  <si>
    <t>Durchlaufende Beiträge an öffentliche Unternehmungen</t>
  </si>
  <si>
    <t>davon 3705</t>
  </si>
  <si>
    <t>Durchlaufende Beiträge an private Unternehmungen</t>
  </si>
  <si>
    <t>Interne Verrechungen</t>
  </si>
  <si>
    <t/>
  </si>
  <si>
    <t>Fiskalertrag</t>
  </si>
  <si>
    <t>Direkte Steuern natürliche Personen</t>
  </si>
  <si>
    <t>Direkte Steuern juristische Personen</t>
  </si>
  <si>
    <t>402 + 403</t>
  </si>
  <si>
    <t>Übrige direkte Steuer; Besitz- und Aufwandsteuern</t>
  </si>
  <si>
    <t>Grundsteuern</t>
  </si>
  <si>
    <t>Vermögensgewinnsteuern</t>
  </si>
  <si>
    <t>Vermögensverkehrssteuern</t>
  </si>
  <si>
    <t>Regalien und Konzessionen</t>
  </si>
  <si>
    <t>Entgelte</t>
  </si>
  <si>
    <t>Verschiedene Erträge</t>
  </si>
  <si>
    <t>Aktivierung Eigenleistung</t>
  </si>
  <si>
    <t>Bestandesveränderungen</t>
  </si>
  <si>
    <t>Übriger Ertrag</t>
  </si>
  <si>
    <t>Entnahmen aus Fonds und Spezialfinanzierungen im Eigenkapital</t>
  </si>
  <si>
    <t>Transferertrag</t>
  </si>
  <si>
    <t>davon 466</t>
  </si>
  <si>
    <t>Auflösung passivierter Investitionsbeiträge</t>
  </si>
  <si>
    <t>Interne Verrechnungen</t>
  </si>
  <si>
    <t>Ergebnis aus betrieblicher Tätigkeit</t>
  </si>
  <si>
    <t>Finanzaufwand</t>
  </si>
  <si>
    <t>Zinsaufwand</t>
  </si>
  <si>
    <t>Verzinsung kurzfristige Finanzverbindlichkeiten</t>
  </si>
  <si>
    <t>Verzinsung langfristige Finanzverbindlichkeiten</t>
  </si>
  <si>
    <t>Realisierte Kursverluste</t>
  </si>
  <si>
    <t>Kapitalbeschaffungs- und Verwaltungskosten</t>
  </si>
  <si>
    <t>Liegenschaftenaufwand FV</t>
  </si>
  <si>
    <t>Wertberichtigungen Anlagen FV</t>
  </si>
  <si>
    <t>Verschiedener Finanzaufwand</t>
  </si>
  <si>
    <t>Finanzertrag</t>
  </si>
  <si>
    <t>Zinsertrag</t>
  </si>
  <si>
    <t>Realisierte Gewinne FV</t>
  </si>
  <si>
    <t>Beteiligungsertrag FV</t>
  </si>
  <si>
    <t>Dividenden auf Beteiligungen FV</t>
  </si>
  <si>
    <t>Liegenschaftenertrag FV</t>
  </si>
  <si>
    <t>Finanzertrag aus Darlehen und Beteiligungen VV</t>
  </si>
  <si>
    <t>Finanzertrag von öffentlichen Unternehmungen</t>
  </si>
  <si>
    <t>Liegenschaftenertrag VV</t>
  </si>
  <si>
    <t>Erträge von gemieteten Liegenschaften</t>
  </si>
  <si>
    <t>übriger Finanzertrag</t>
  </si>
  <si>
    <t>davon 4490</t>
  </si>
  <si>
    <t>Aufwertungen Verwaltungsvermögen</t>
  </si>
  <si>
    <t>Ergebnis aus Finanzierung</t>
  </si>
  <si>
    <t>Operatives Ergebnis</t>
  </si>
  <si>
    <t>Ausserordentlicher Aufwand</t>
  </si>
  <si>
    <t>a.o. Personalaufwand</t>
  </si>
  <si>
    <t>a.o. Sach- und Betriebsaufwand</t>
  </si>
  <si>
    <t>Zusätzliche Abschreibungen Sachanlagen und immat. Anlagen VV</t>
  </si>
  <si>
    <t xml:space="preserve">a.o. Finanzaufwand </t>
  </si>
  <si>
    <t>a.o. Finanzaufwand (Geldwirksam)</t>
  </si>
  <si>
    <t>a.o. Finanzaufwand (Wertberichtigungen)</t>
  </si>
  <si>
    <t>a.o.Transferaufwand (Geldwirksam)</t>
  </si>
  <si>
    <t>Zusätzlich Abschreibungen Darlehen, Beteiligungen, Invest.-Beiträge VV</t>
  </si>
  <si>
    <t>Einlagen in das Eigenkapital</t>
  </si>
  <si>
    <t>Ausserordentlicher Ertrag</t>
  </si>
  <si>
    <t>4800 + 4801</t>
  </si>
  <si>
    <t>a.o. Direkte Steuern natürliche und juristische Personen</t>
  </si>
  <si>
    <t>4802 + 4803</t>
  </si>
  <si>
    <t>a.o. übrige direkte Steuern; a.o. Besitz- und Aufwandsteuern</t>
  </si>
  <si>
    <t>a.o. Regalien, Konzessionen</t>
  </si>
  <si>
    <t>a.o. Entgelte</t>
  </si>
  <si>
    <t>a.o. verschiedene Erträge</t>
  </si>
  <si>
    <t>a.o. Finanzerträge</t>
  </si>
  <si>
    <t>a.o. Transfererträge</t>
  </si>
  <si>
    <t>Zusätzliche Auflösung passivierter Investitionsbeiträge</t>
  </si>
  <si>
    <t>Entnahmen aus dem Eigenkapital</t>
  </si>
  <si>
    <t>davon 4895</t>
  </si>
  <si>
    <t>Entnahmen aus Aufwertungsreserven</t>
  </si>
  <si>
    <t>Ausserordentliches Ergebnis</t>
  </si>
  <si>
    <t>Gesamtergebnis Erfolgsrechung</t>
  </si>
  <si>
    <t>Aufwand</t>
  </si>
  <si>
    <t>Ertrag</t>
  </si>
  <si>
    <t>INVESTITIONSRECHNUNG</t>
  </si>
  <si>
    <t>Sachanlagen</t>
  </si>
  <si>
    <t>Investitionen auf Rechnung Dritter</t>
  </si>
  <si>
    <t>Immaterielle Anlagen</t>
  </si>
  <si>
    <t>Darlehen</t>
  </si>
  <si>
    <t>Beteiligungen und Grundkapitalien</t>
  </si>
  <si>
    <t>Eigene Investitionsbeiträge</t>
  </si>
  <si>
    <t>Durchlaufende Investitionsbeiträge</t>
  </si>
  <si>
    <t>Ausserordentliche Investitionen</t>
  </si>
  <si>
    <t>a.o. Investitionen für Sachanlagen</t>
  </si>
  <si>
    <t>a.o. Investitionen für immaterielle Anlagen</t>
  </si>
  <si>
    <t>a.o. Investitionen für Darlehen</t>
  </si>
  <si>
    <t>a.o. Investitionen für Beteiligungen und Grundkapitalien</t>
  </si>
  <si>
    <t>a.o. eigene Investitionsbeiträge</t>
  </si>
  <si>
    <t>Übrige a.o. Investitionen</t>
  </si>
  <si>
    <t>Investitionsausgaben gesamt</t>
  </si>
  <si>
    <t>Übertragung von Sachanlagen in das FV</t>
  </si>
  <si>
    <t>Rückerstattungen Dritter für Investitionen</t>
  </si>
  <si>
    <t>Abgang immaterielle Anlagen</t>
  </si>
  <si>
    <t>Investitionsbeiträge für eigene Rechnung</t>
  </si>
  <si>
    <t>Rückzahlung von Darlehen</t>
  </si>
  <si>
    <t>Übertragung von Beteiligungen</t>
  </si>
  <si>
    <t>Rückzahlung eigener Investitionsbeiträge</t>
  </si>
  <si>
    <t>Ausserordentliche Investitionseinnahmen</t>
  </si>
  <si>
    <t>680 + 682 + 689</t>
  </si>
  <si>
    <t>a.o. Investitionseinnahmen für Sachanlagen, immaterielle Anlagen und übrige Anlagen</t>
  </si>
  <si>
    <t>683 bis 686</t>
  </si>
  <si>
    <t>a.o. Investitionsbeiträge für eigene Rechnung; Rückzahlungen von Darlehen; Übertragung von Beteiligungen; Rückzahlung von eigenen Beiträgen</t>
  </si>
  <si>
    <t>Investitionseinnahmen gesamt</t>
  </si>
  <si>
    <t>HRM2-Tabelle 18.19</t>
  </si>
  <si>
    <t>Nettoinvestition</t>
  </si>
  <si>
    <t>Nettoinv. II</t>
  </si>
  <si>
    <t>Nettoinvestition ohne Darlehen und Beteiligungen</t>
  </si>
  <si>
    <t>BILANZ</t>
  </si>
  <si>
    <t>Finanzvermögen</t>
  </si>
  <si>
    <t>10 kf. FV</t>
  </si>
  <si>
    <t>Umlaufvermögen (kurzfristiges Finanzvermögen)</t>
  </si>
  <si>
    <t>100+101</t>
  </si>
  <si>
    <t>Flüssige Mittel, Forderungen</t>
  </si>
  <si>
    <t>Kurzfr. Finanzanlagen</t>
  </si>
  <si>
    <t>Aktive Rechnungsabgrenzungen (Transit. Aktiven)</t>
  </si>
  <si>
    <t>Vorräte und angefangene Arbeiten</t>
  </si>
  <si>
    <t>10 lf. FV</t>
  </si>
  <si>
    <t>Anlagevermögen FV (langfristiges Finanzvermögen)</t>
  </si>
  <si>
    <t>Langfristige Finanzanlagen FV</t>
  </si>
  <si>
    <t>Sachanlagen FV</t>
  </si>
  <si>
    <t>Forderungen gegenüber Spezialfinanzierungen und Fonds im FK</t>
  </si>
  <si>
    <t>Verwaltungsvermögen</t>
  </si>
  <si>
    <t>140+142</t>
  </si>
  <si>
    <t>Sachanlagen, Immaterielle Anlagen</t>
  </si>
  <si>
    <t>Beteiligungen / Grundkapitalien</t>
  </si>
  <si>
    <t>Investitionsbeiträge</t>
  </si>
  <si>
    <t>1480+1482</t>
  </si>
  <si>
    <t>Kum. zusätzliche Abschreibungen Sachanlagen, Immaterielle Anlagen (negative Vorzeichen)</t>
  </si>
  <si>
    <t>Kum. zusätzliche Abschreibungen Darlehen</t>
  </si>
  <si>
    <t>Kum. zusätzliche Abschreibungen Beteiligungen</t>
  </si>
  <si>
    <t>Kum. zusätzliche Abschreibungen Investitionsbeiträge</t>
  </si>
  <si>
    <t>Nicht zugeteilte kum. zusätzliche Abschreibungen</t>
  </si>
  <si>
    <t>Aktiven</t>
  </si>
  <si>
    <t>Fremdkapital</t>
  </si>
  <si>
    <t>20 kf. FK</t>
  </si>
  <si>
    <t>Kurzfristiges Fremdkapital</t>
  </si>
  <si>
    <t>Laufende Verbindlichkeiten</t>
  </si>
  <si>
    <t>Kurzfristige Finanzverbindlichkeiten</t>
  </si>
  <si>
    <t>davon 2016</t>
  </si>
  <si>
    <t>derivative Finanzinstrumente</t>
  </si>
  <si>
    <t>Passive Rechnungsabgrenzungen (Transit. Passiven)</t>
  </si>
  <si>
    <t>Kurzfristige Rückstellungen</t>
  </si>
  <si>
    <t>20 lf. FK</t>
  </si>
  <si>
    <t>Langfristiges Fremdkapital</t>
  </si>
  <si>
    <t>Langfristige Finanzverbindlichkeiten</t>
  </si>
  <si>
    <t>davon 2066</t>
  </si>
  <si>
    <t>Langfristige derivative Finanzinstrumente</t>
  </si>
  <si>
    <t>davon 2068</t>
  </si>
  <si>
    <t>passivierte Investitionsbeiträge</t>
  </si>
  <si>
    <t>Langfristige Rückstellungen</t>
  </si>
  <si>
    <t>Verbindlichkeiten gegenüber Spezialfinanzierungen und Fonds im FK</t>
  </si>
  <si>
    <t>Eigenkapital</t>
  </si>
  <si>
    <t>davon 299</t>
  </si>
  <si>
    <t>Bilanzüberschuss (- Bilanzfehlbetrag)</t>
  </si>
  <si>
    <t>Passiven</t>
  </si>
  <si>
    <t>KENNZAHLEN</t>
  </si>
  <si>
    <t>HRM2-Tabelle 18.23</t>
  </si>
  <si>
    <t>Selbstfinanzierung</t>
  </si>
  <si>
    <t>HRM2-Tabelle 18.8</t>
  </si>
  <si>
    <t>Selbstfinanzierungsanteil</t>
  </si>
  <si>
    <t>HRM2-Tabelle 18.2</t>
  </si>
  <si>
    <t>Selbstfinanzierungsgrad inkl. Darlehen und Beteiligungen der Investitionsrechnung</t>
  </si>
  <si>
    <t>Selbstfinanzierungsgrad ohne Darlehen und Beteiligungen der Investitionsrechnung</t>
  </si>
  <si>
    <t>Nettoinvestition - Selbstfinanzierung</t>
  </si>
  <si>
    <t>Finanzierungsergebnis inkl. Darlehen und Beteiligungen der Investitionsrechnung</t>
  </si>
  <si>
    <t>Nettoinvestition ohne Darl./Bet. - Selbstfin.</t>
  </si>
  <si>
    <t>Finanzierungsergebnis ohne Darlehen und Beteiligungen der Investitionsrechnung</t>
  </si>
  <si>
    <t>HRM2-Tabelle 18.10</t>
  </si>
  <si>
    <t>Bruttoschulden</t>
  </si>
  <si>
    <t>HRM2-Tabelle 18.4</t>
  </si>
  <si>
    <t>Bruttoverschuldungsanteil</t>
  </si>
  <si>
    <t>HRM2-Tabelle 18.20</t>
  </si>
  <si>
    <t>Nettoschulden I</t>
  </si>
  <si>
    <t>HRM2-Tabelle 18.21</t>
  </si>
  <si>
    <t>Nettoschulden II</t>
  </si>
  <si>
    <t>HRM2-Tabelle 18.7</t>
  </si>
  <si>
    <t>Nettoschuld I in Fr. je Einwohner</t>
  </si>
  <si>
    <t>Nettoschuld II in Fr. je Einwohner</t>
  </si>
  <si>
    <t>HRM2-Tabelle 18.1</t>
  </si>
  <si>
    <t>Nettoverschuldungsquotient</t>
  </si>
  <si>
    <t>SG 29</t>
  </si>
  <si>
    <t>SG 299  in % Laufender Aufwand</t>
  </si>
  <si>
    <t>Eigenkapitaldeckungsgrad</t>
  </si>
  <si>
    <t>HRM2-Tabelle 18.6</t>
  </si>
  <si>
    <t>Kapitaldienstanteil</t>
  </si>
  <si>
    <t>SG 44 - SG 34</t>
  </si>
  <si>
    <t>Ertrag FV in % SG 10</t>
  </si>
  <si>
    <t>Bruttorendite des Finanzvermögens</t>
  </si>
  <si>
    <t>HRM2-Tabelle 18.22</t>
  </si>
  <si>
    <t>Nettozinsaufwand</t>
  </si>
  <si>
    <t>HRM2-Tabelle 18.3</t>
  </si>
  <si>
    <t>Zinsbelastungsanteil</t>
  </si>
  <si>
    <t>HRM2-Tabelle 18.9</t>
  </si>
  <si>
    <t>Bruttoinvestitionen</t>
  </si>
  <si>
    <t>HRM2-Tabelle 18.13</t>
  </si>
  <si>
    <t>Investitionseinnahmen</t>
  </si>
  <si>
    <t>HRM2-Tabelle 18.5</t>
  </si>
  <si>
    <t>Investitionsanteil</t>
  </si>
  <si>
    <t>STATISTIK</t>
  </si>
  <si>
    <t>HRM2-Tabelle 18.24</t>
  </si>
  <si>
    <t xml:space="preserve">Ständige Wohnbevölkerung am Jahresende </t>
  </si>
  <si>
    <t>Hilfsgrössen</t>
  </si>
  <si>
    <t>HRM2-Tabelle 18.18</t>
  </si>
  <si>
    <t>Laufender Ertrag</t>
  </si>
  <si>
    <t>HRM2-Tabelle 18.16</t>
  </si>
  <si>
    <t>Laufender Aufwand</t>
  </si>
  <si>
    <t>Gesamtaufwand</t>
  </si>
  <si>
    <t>HRM2-Tabelle 18.14</t>
  </si>
  <si>
    <t>Kapitaldienst</t>
  </si>
  <si>
    <t>Finanzrechnung</t>
  </si>
  <si>
    <t>HRM2-Tabelle 18.17</t>
  </si>
  <si>
    <t>Laufende Einnahmen</t>
  </si>
  <si>
    <t>HRM2-Tabelle 18.12</t>
  </si>
  <si>
    <t>Gesamteinnahmen</t>
  </si>
  <si>
    <t>HRM2-Tabelle 18.15</t>
  </si>
  <si>
    <t>Laufende Ausgaben</t>
  </si>
  <si>
    <t>HRM2-Tabelle 18.11</t>
  </si>
  <si>
    <t>Gesamtausgaben</t>
  </si>
  <si>
    <t>Ergebnis Finanzrechnung Laufende Zahlungen</t>
  </si>
  <si>
    <t>Ergebnis Finanzrechnung Gesamt</t>
  </si>
  <si>
    <r>
      <t xml:space="preserve">Total Betrieblicher Ertrag </t>
    </r>
    <r>
      <rPr>
        <b/>
        <sz val="10"/>
        <color rgb="FFFF0000"/>
        <rFont val="Arial"/>
        <family val="2"/>
      </rPr>
      <t>(ohne SG 49)</t>
    </r>
  </si>
  <si>
    <r>
      <t>Total Betrieblicher Aufwand</t>
    </r>
    <r>
      <rPr>
        <b/>
        <sz val="10"/>
        <color rgb="FFFF0000"/>
        <rFont val="Arial"/>
        <family val="2"/>
      </rPr>
      <t xml:space="preserve"> (ohne SG 39)</t>
    </r>
  </si>
  <si>
    <t xml:space="preserve">Entwicklung </t>
  </si>
  <si>
    <t>Voranschlag</t>
  </si>
  <si>
    <t>Ertragsüberschuss (-) / Aufwandüberschuss (+)</t>
  </si>
  <si>
    <t>Eigenkapital (+) / Bilanzfehlbetrag (-)</t>
  </si>
  <si>
    <t>Nettoschuld (+) / Nettovermögen (-)</t>
  </si>
  <si>
    <t>Richtwerte</t>
  </si>
  <si>
    <t>Nettoschuld I pro Einwohner</t>
  </si>
  <si>
    <t>Diese Kennzahl hat nur beschränkte Aussagekraft, da es eher auf die Finanzkraft der Einwohner und nicht auf ihre Anzahl ankommt.</t>
  </si>
  <si>
    <t>&lt; 0 CHF
 0 - 1'000 CHF
1'001 - 2'500 CHF
2501 - 5'000 CHF
&gt; 5'000 CHF</t>
  </si>
  <si>
    <t>keine
geringe
mittlere
hohe
sehr hohe
Verschuldung</t>
  </si>
  <si>
    <t>&lt; 100 %
100 - 150 %
&gt; 150 %</t>
  </si>
  <si>
    <t>gut
genügend
schlecht</t>
  </si>
  <si>
    <t>Diese Kennzahl gibt an, welcher Anteil der Fiskalerträge, bzw. wieviel Jahrestranchen erforderlich wären, um die Nettoschulden abzutragen.</t>
  </si>
  <si>
    <t>Selbstfinanzierungsgrad</t>
  </si>
  <si>
    <t>&gt; 100 %
80 - 100 %
50 - 80 %
&lt; 50 %</t>
  </si>
  <si>
    <t>ideal
gut bis vertretbar
problematisch
ungenügend</t>
  </si>
  <si>
    <t>Diese Kennzahl gibt an, welcher Anteil der Nettoinvestitionen aus eigenen Mitteln finanziert werden kann.</t>
  </si>
  <si>
    <t>&gt; 20 %
10 - 20 %
&lt; 10 %</t>
  </si>
  <si>
    <t>gut
mittel
schlecht</t>
  </si>
  <si>
    <t>Diese Kennzahl gibt an, welcher Anteil des Ertrages zur Finanzierung der Investitionen aufgewendet werden kann.</t>
  </si>
  <si>
    <t>0 - 4 %
4 - 9 %
&gt; 9 %</t>
  </si>
  <si>
    <t>Die Kennzahl sagt aus, welcher Anteil des „verfügbaren Einkommens“ durch den Zinsaufwand gebunden ist. Je tiefer der Wert, desto grösser der Handlungsspielraum.</t>
  </si>
  <si>
    <t>&lt; 5 %
5 - 15 %
&gt; 15 %</t>
  </si>
  <si>
    <t>geringe Belastung
tragbare Belastung
hohe Belastung</t>
  </si>
  <si>
    <t>Die Kennzahl gibt Auskunft darüber, wie stark der Laufende Ertrag durch den Zinsendienst und die Abschreibungen (=Kapitaldienst) belastet ist. Ein hoher Anteil weist auf einen enger werdenden finanziellen Spielraum hin.</t>
  </si>
  <si>
    <t>&lt; 10 %
10 - 20 %
20 - 30 %
&gt; 30 %</t>
  </si>
  <si>
    <t>schwach
mittel
stark
sehr stark</t>
  </si>
  <si>
    <t>Diese Kennzahl zeigt die Aktivität im Bereich der Investitionen im Verhältnis zu den Gesamtausgaben.</t>
  </si>
  <si>
    <t>Finanzierungsüberschuss (-) / Finanzierungsfehlbetrag (+)</t>
  </si>
  <si>
    <r>
      <t xml:space="preserve">35 / </t>
    </r>
    <r>
      <rPr>
        <b/>
        <sz val="8"/>
        <color theme="1"/>
        <rFont val="Arial"/>
        <family val="2"/>
      </rPr>
      <t>901</t>
    </r>
  </si>
  <si>
    <t>Einwohnerzahl eingeben siehe Zeile 197</t>
  </si>
  <si>
    <t>Nettoschuld I (+) / Nettovermögen I (-) pro Einwohner</t>
  </si>
  <si>
    <t>Hinweis:</t>
  </si>
  <si>
    <t>Folgende Kennzahlen werden nicht neu berechnet und müssen nachfolgend erfasst werden.</t>
  </si>
  <si>
    <t xml:space="preserve">In der Tabelle </t>
  </si>
  <si>
    <t>sind in der Spalte F die Werte des genehmigten Voranschlags abzubilden.</t>
  </si>
  <si>
    <t>Kennzahlen</t>
  </si>
  <si>
    <t>Jahreszahl in Zelle C2 aktualisieren</t>
  </si>
  <si>
    <t>Einlagen in Spezialfinanzierungen</t>
  </si>
  <si>
    <t>Einlagen Spezialfinanzierungen im FK</t>
  </si>
  <si>
    <t>Saldo Einlagen / Entnahmen in Spezialfinanzierungen im EK</t>
  </si>
  <si>
    <t>Entnahmen aus Spezialfinanzierungen</t>
  </si>
  <si>
    <t>Entnahmen aus Spezialfinanzierungen im Fremdkapital</t>
  </si>
  <si>
    <t>a.o. Entnahmen aus Spezialfinanzierungen</t>
  </si>
  <si>
    <t>Einlagen in Spezialfinanzierungen im FK</t>
  </si>
  <si>
    <t>a.o. Entnahmen aus  Spezialfinanzierungen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</si>
</sst>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#\ ##0"/>
    <numFmt numFmtId="165" formatCode="#,###"/>
    <numFmt numFmtId="166" formatCode="0.0%"/>
  </numFmts>
  <fonts count="3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0B050"/>
      <name val="Arial"/>
      <family val="2"/>
    </font>
    <font>
      <b/>
      <sz val="8"/>
      <color theme="1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name val="Arial Black"/>
      <family val="2"/>
    </font>
    <font>
      <b/>
      <sz val="7"/>
      <name val="Arial"/>
      <family val="2"/>
    </font>
    <font>
      <b/>
      <sz val="9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7"/>
      <name val="Arial"/>
      <family val="2"/>
    </font>
    <font>
      <u/>
      <sz val="7"/>
      <name val="Arial"/>
      <family val="2"/>
    </font>
    <font>
      <sz val="6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rgb="FFFF0000"/>
      <name val="Arial"/>
      <family val="2"/>
    </font>
    <font>
      <strike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5">
    <xf numFmtId="0" fontId="0" fillId="0" borderId="0"/>
    <xf numFmtId="0" fontId="13" fillId="0" borderId="0"/>
    <xf numFmtId="0" fontId="23" fillId="0" borderId="0"/>
    <xf numFmtId="0" fontId="9" fillId="0" borderId="0"/>
    <xf numFmtId="0" fontId="33" fillId="0" borderId="0" applyNumberFormat="0" applyFill="0" applyBorder="0" applyAlignment="0" applyProtection="0"/>
  </cellStyleXfs>
  <cellXfs count="339">
    <xf numFmtId="0" fontId="0" fillId="0" borderId="0" xfId="0"/>
    <xf numFmtId="0" fontId="3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right"/>
    </xf>
    <xf numFmtId="0" fontId="4" fillId="2" borderId="0" xfId="0" applyFont="1" applyFill="1" applyProtection="1"/>
    <xf numFmtId="0" fontId="4" fillId="3" borderId="1" xfId="0" applyFont="1" applyFill="1" applyBorder="1" applyProtection="1"/>
    <xf numFmtId="0" fontId="5" fillId="3" borderId="2" xfId="0" applyFont="1" applyFill="1" applyBorder="1" applyAlignment="1" applyProtection="1">
      <alignment horizontal="right" vertical="center" wrapText="1"/>
    </xf>
    <xf numFmtId="0" fontId="5" fillId="3" borderId="4" xfId="0" applyFont="1" applyFill="1" applyBorder="1" applyAlignment="1" applyProtection="1">
      <alignment horizontal="right" vertical="center" wrapText="1"/>
    </xf>
    <xf numFmtId="164" fontId="6" fillId="3" borderId="6" xfId="0" applyNumberFormat="1" applyFont="1" applyFill="1" applyBorder="1" applyAlignment="1" applyProtection="1">
      <alignment horizontal="right" vertical="center"/>
    </xf>
    <xf numFmtId="164" fontId="6" fillId="3" borderId="5" xfId="0" applyNumberFormat="1" applyFont="1" applyFill="1" applyBorder="1" applyAlignment="1" applyProtection="1">
      <alignment horizontal="right" vertical="center"/>
    </xf>
    <xf numFmtId="0" fontId="5" fillId="3" borderId="7" xfId="0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vertical="center"/>
    </xf>
    <xf numFmtId="0" fontId="7" fillId="3" borderId="9" xfId="0" applyFont="1" applyFill="1" applyBorder="1" applyAlignment="1" applyProtection="1">
      <alignment horizontal="right" vertical="center" wrapText="1"/>
    </xf>
    <xf numFmtId="0" fontId="4" fillId="3" borderId="9" xfId="0" applyFont="1" applyFill="1" applyBorder="1" applyAlignment="1" applyProtection="1">
      <alignment horizontal="left" vertical="center" wrapText="1"/>
    </xf>
    <xf numFmtId="164" fontId="8" fillId="3" borderId="10" xfId="0" applyNumberFormat="1" applyFont="1" applyFill="1" applyBorder="1" applyAlignment="1" applyProtection="1">
      <alignment horizontal="right" vertical="center"/>
    </xf>
    <xf numFmtId="0" fontId="5" fillId="3" borderId="11" xfId="0" applyFont="1" applyFill="1" applyBorder="1" applyAlignment="1" applyProtection="1">
      <alignment horizontal="right" vertical="center" wrapText="1"/>
    </xf>
    <xf numFmtId="164" fontId="6" fillId="3" borderId="12" xfId="0" applyNumberFormat="1" applyFont="1" applyFill="1" applyBorder="1" applyAlignment="1" applyProtection="1">
      <alignment horizontal="right" vertical="center"/>
    </xf>
    <xf numFmtId="164" fontId="9" fillId="0" borderId="5" xfId="0" applyNumberFormat="1" applyFont="1" applyBorder="1" applyAlignment="1" applyProtection="1">
      <alignment horizontal="right" vertical="center"/>
      <protection locked="0"/>
    </xf>
    <xf numFmtId="0" fontId="7" fillId="3" borderId="13" xfId="0" applyFont="1" applyFill="1" applyBorder="1" applyAlignment="1" applyProtection="1">
      <alignment horizontal="right" vertical="center" wrapText="1"/>
    </xf>
    <xf numFmtId="0" fontId="4" fillId="3" borderId="13" xfId="0" applyFont="1" applyFill="1" applyBorder="1" applyAlignment="1" applyProtection="1">
      <alignment horizontal="left" vertical="center" wrapText="1"/>
    </xf>
    <xf numFmtId="164" fontId="8" fillId="3" borderId="14" xfId="0" applyNumberFormat="1" applyFont="1" applyFill="1" applyBorder="1" applyAlignment="1" applyProtection="1">
      <alignment horizontal="right" vertical="center"/>
    </xf>
    <xf numFmtId="164" fontId="8" fillId="3" borderId="15" xfId="0" applyNumberFormat="1" applyFont="1" applyFill="1" applyBorder="1" applyAlignment="1" applyProtection="1">
      <alignment horizontal="right" vertical="center"/>
    </xf>
    <xf numFmtId="164" fontId="8" fillId="3" borderId="16" xfId="0" applyNumberFormat="1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righ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7" fillId="3" borderId="18" xfId="0" applyFont="1" applyFill="1" applyBorder="1" applyAlignment="1" applyProtection="1">
      <alignment horizontal="right" vertical="center" wrapText="1"/>
    </xf>
    <xf numFmtId="0" fontId="4" fillId="3" borderId="18" xfId="0" applyFont="1" applyFill="1" applyBorder="1" applyAlignment="1" applyProtection="1">
      <alignment horizontal="left" vertical="center" wrapText="1"/>
    </xf>
    <xf numFmtId="164" fontId="8" fillId="3" borderId="19" xfId="0" applyNumberFormat="1" applyFont="1" applyFill="1" applyBorder="1" applyAlignment="1" applyProtection="1">
      <alignment horizontal="right" vertical="center"/>
    </xf>
    <xf numFmtId="0" fontId="7" fillId="3" borderId="20" xfId="0" applyFont="1" applyFill="1" applyBorder="1" applyAlignment="1" applyProtection="1">
      <alignment horizontal="right" vertical="center" wrapText="1"/>
    </xf>
    <xf numFmtId="0" fontId="4" fillId="3" borderId="20" xfId="0" applyFont="1" applyFill="1" applyBorder="1" applyAlignment="1" applyProtection="1">
      <alignment horizontal="left" vertical="center" wrapText="1"/>
    </xf>
    <xf numFmtId="164" fontId="8" fillId="3" borderId="21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4" fillId="4" borderId="1" xfId="0" applyFont="1" applyFill="1" applyBorder="1" applyProtection="1"/>
    <xf numFmtId="0" fontId="5" fillId="4" borderId="2" xfId="0" applyFont="1" applyFill="1" applyBorder="1" applyAlignment="1" applyProtection="1">
      <alignment horizontal="right" vertical="center" wrapText="1"/>
    </xf>
    <xf numFmtId="0" fontId="5" fillId="4" borderId="4" xfId="0" applyFont="1" applyFill="1" applyBorder="1" applyAlignment="1" applyProtection="1">
      <alignment horizontal="right" vertical="center" wrapText="1"/>
    </xf>
    <xf numFmtId="164" fontId="6" fillId="4" borderId="6" xfId="0" applyNumberFormat="1" applyFont="1" applyFill="1" applyBorder="1" applyAlignment="1" applyProtection="1">
      <alignment horizontal="right" vertical="center"/>
    </xf>
    <xf numFmtId="0" fontId="5" fillId="4" borderId="7" xfId="0" applyFont="1" applyFill="1" applyBorder="1" applyAlignment="1" applyProtection="1">
      <alignment horizontal="right" vertical="center" wrapText="1"/>
    </xf>
    <xf numFmtId="0" fontId="7" fillId="4" borderId="9" xfId="0" applyFont="1" applyFill="1" applyBorder="1" applyAlignment="1" applyProtection="1">
      <alignment horizontal="right" vertical="center" wrapText="1"/>
    </xf>
    <xf numFmtId="0" fontId="4" fillId="4" borderId="9" xfId="0" applyFont="1" applyFill="1" applyBorder="1" applyAlignment="1" applyProtection="1">
      <alignment horizontal="left" vertical="center" wrapText="1"/>
    </xf>
    <xf numFmtId="164" fontId="8" fillId="4" borderId="15" xfId="0" applyNumberFormat="1" applyFont="1" applyFill="1" applyBorder="1" applyAlignment="1" applyProtection="1">
      <alignment horizontal="right" vertical="center"/>
    </xf>
    <xf numFmtId="0" fontId="5" fillId="4" borderId="11" xfId="0" applyFont="1" applyFill="1" applyBorder="1" applyAlignment="1" applyProtection="1">
      <alignment horizontal="right" vertical="center" wrapText="1"/>
    </xf>
    <xf numFmtId="164" fontId="10" fillId="4" borderId="6" xfId="0" applyNumberFormat="1" applyFont="1" applyFill="1" applyBorder="1" applyAlignment="1" applyProtection="1">
      <alignment horizontal="right" vertical="center"/>
    </xf>
    <xf numFmtId="0" fontId="5" fillId="4" borderId="23" xfId="0" applyFont="1" applyFill="1" applyBorder="1" applyAlignment="1" applyProtection="1">
      <alignment horizontal="right" vertical="center" wrapText="1"/>
    </xf>
    <xf numFmtId="0" fontId="5" fillId="4" borderId="18" xfId="0" applyFont="1" applyFill="1" applyBorder="1" applyAlignment="1" applyProtection="1">
      <alignment horizontal="right" vertical="center" wrapText="1"/>
    </xf>
    <xf numFmtId="164" fontId="6" fillId="4" borderId="25" xfId="0" applyNumberFormat="1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right" vertical="center" wrapText="1"/>
    </xf>
    <xf numFmtId="164" fontId="6" fillId="4" borderId="26" xfId="0" applyNumberFormat="1" applyFont="1" applyFill="1" applyBorder="1" applyAlignment="1" applyProtection="1">
      <alignment horizontal="right" vertical="center"/>
    </xf>
    <xf numFmtId="0" fontId="5" fillId="4" borderId="20" xfId="0" applyFont="1" applyFill="1" applyBorder="1" applyAlignment="1" applyProtection="1">
      <alignment horizontal="right" vertical="center" wrapText="1"/>
    </xf>
    <xf numFmtId="164" fontId="6" fillId="4" borderId="27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 wrapText="1"/>
    </xf>
    <xf numFmtId="0" fontId="4" fillId="5" borderId="1" xfId="0" applyFont="1" applyFill="1" applyBorder="1" applyProtection="1"/>
    <xf numFmtId="0" fontId="7" fillId="5" borderId="28" xfId="0" applyFont="1" applyFill="1" applyBorder="1" applyAlignment="1" applyProtection="1">
      <alignment horizontal="right" vertical="center" wrapText="1"/>
    </xf>
    <xf numFmtId="0" fontId="4" fillId="5" borderId="28" xfId="0" applyFont="1" applyFill="1" applyBorder="1" applyAlignment="1" applyProtection="1">
      <alignment horizontal="left" vertical="center" wrapText="1"/>
    </xf>
    <xf numFmtId="164" fontId="8" fillId="5" borderId="29" xfId="0" applyNumberFormat="1" applyFont="1" applyFill="1" applyBorder="1" applyAlignment="1" applyProtection="1">
      <alignment horizontal="right" vertical="center"/>
    </xf>
    <xf numFmtId="0" fontId="7" fillId="5" borderId="9" xfId="0" applyFont="1" applyFill="1" applyBorder="1" applyAlignment="1" applyProtection="1">
      <alignment horizontal="right" vertical="center" wrapText="1"/>
    </xf>
    <xf numFmtId="0" fontId="4" fillId="5" borderId="9" xfId="0" applyFont="1" applyFill="1" applyBorder="1" applyAlignment="1" applyProtection="1">
      <alignment horizontal="left" vertical="center" wrapText="1"/>
    </xf>
    <xf numFmtId="164" fontId="8" fillId="5" borderId="15" xfId="0" applyNumberFormat="1" applyFont="1" applyFill="1" applyBorder="1" applyAlignment="1" applyProtection="1">
      <alignment horizontal="right" vertical="center"/>
    </xf>
    <xf numFmtId="0" fontId="5" fillId="5" borderId="11" xfId="0" applyFont="1" applyFill="1" applyBorder="1" applyAlignment="1" applyProtection="1">
      <alignment horizontal="right" vertical="center" wrapText="1"/>
    </xf>
    <xf numFmtId="0" fontId="5" fillId="5" borderId="4" xfId="0" applyFont="1" applyFill="1" applyBorder="1" applyAlignment="1" applyProtection="1">
      <alignment horizontal="right" vertical="center" wrapText="1"/>
    </xf>
    <xf numFmtId="0" fontId="5" fillId="5" borderId="7" xfId="0" applyFont="1" applyFill="1" applyBorder="1" applyAlignment="1" applyProtection="1">
      <alignment horizontal="right" vertical="center" wrapText="1"/>
    </xf>
    <xf numFmtId="0" fontId="5" fillId="5" borderId="23" xfId="0" applyFont="1" applyFill="1" applyBorder="1" applyAlignment="1" applyProtection="1">
      <alignment horizontal="right" vertical="center" wrapText="1"/>
    </xf>
    <xf numFmtId="0" fontId="7" fillId="5" borderId="1" xfId="0" applyFont="1" applyFill="1" applyBorder="1" applyAlignment="1" applyProtection="1">
      <alignment horizontal="right" vertical="center" wrapText="1"/>
    </xf>
    <xf numFmtId="0" fontId="4" fillId="5" borderId="1" xfId="0" applyFont="1" applyFill="1" applyBorder="1" applyAlignment="1" applyProtection="1">
      <alignment horizontal="left" vertical="center" wrapText="1"/>
    </xf>
    <xf numFmtId="164" fontId="8" fillId="5" borderId="30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 wrapText="1"/>
    </xf>
    <xf numFmtId="0" fontId="7" fillId="5" borderId="31" xfId="0" applyFont="1" applyFill="1" applyBorder="1" applyAlignment="1" applyProtection="1">
      <alignment horizontal="right" vertical="center" wrapText="1"/>
    </xf>
    <xf numFmtId="0" fontId="4" fillId="5" borderId="31" xfId="0" applyFont="1" applyFill="1" applyBorder="1" applyAlignment="1" applyProtection="1">
      <alignment horizontal="left" vertical="center" wrapText="1"/>
    </xf>
    <xf numFmtId="164" fontId="8" fillId="5" borderId="32" xfId="0" applyNumberFormat="1" applyFont="1" applyFill="1" applyBorder="1" applyAlignment="1" applyProtection="1">
      <alignment horizontal="right" vertical="center"/>
    </xf>
    <xf numFmtId="0" fontId="5" fillId="5" borderId="33" xfId="0" applyFont="1" applyFill="1" applyBorder="1" applyAlignment="1" applyProtection="1">
      <alignment horizontal="right" vertical="center" wrapText="1"/>
    </xf>
    <xf numFmtId="0" fontId="5" fillId="5" borderId="0" xfId="0" applyFont="1" applyFill="1" applyAlignment="1" applyProtection="1">
      <alignment horizontal="right" vertical="center" wrapText="1"/>
    </xf>
    <xf numFmtId="0" fontId="4" fillId="6" borderId="1" xfId="0" applyFont="1" applyFill="1" applyBorder="1" applyProtection="1"/>
    <xf numFmtId="0" fontId="5" fillId="6" borderId="2" xfId="0" applyFont="1" applyFill="1" applyBorder="1" applyAlignment="1" applyProtection="1">
      <alignment horizontal="right" vertical="center" wrapText="1"/>
    </xf>
    <xf numFmtId="164" fontId="6" fillId="6" borderId="34" xfId="0" applyNumberFormat="1" applyFont="1" applyFill="1" applyBorder="1" applyAlignment="1" applyProtection="1">
      <alignment horizontal="right" vertical="center"/>
    </xf>
    <xf numFmtId="0" fontId="5" fillId="6" borderId="4" xfId="0" applyFont="1" applyFill="1" applyBorder="1" applyAlignment="1" applyProtection="1">
      <alignment horizontal="right" vertical="center" wrapText="1"/>
    </xf>
    <xf numFmtId="166" fontId="6" fillId="6" borderId="5" xfId="0" applyNumberFormat="1" applyFont="1" applyFill="1" applyBorder="1" applyAlignment="1" applyProtection="1">
      <alignment horizontal="right" vertical="center"/>
    </xf>
    <xf numFmtId="0" fontId="5" fillId="6" borderId="7" xfId="0" applyFont="1" applyFill="1" applyBorder="1" applyAlignment="1" applyProtection="1">
      <alignment horizontal="right" vertical="center" wrapText="1"/>
    </xf>
    <xf numFmtId="166" fontId="6" fillId="6" borderId="8" xfId="0" applyNumberFormat="1" applyFont="1" applyFill="1" applyBorder="1" applyAlignment="1" applyProtection="1">
      <alignment horizontal="right" vertical="center"/>
    </xf>
    <xf numFmtId="0" fontId="5" fillId="6" borderId="11" xfId="0" applyFont="1" applyFill="1" applyBorder="1" applyAlignment="1" applyProtection="1">
      <alignment horizontal="right" vertical="center" wrapText="1"/>
    </xf>
    <xf numFmtId="164" fontId="6" fillId="6" borderId="8" xfId="0" applyNumberFormat="1" applyFont="1" applyFill="1" applyBorder="1" applyAlignment="1" applyProtection="1">
      <alignment horizontal="right" vertical="center"/>
    </xf>
    <xf numFmtId="0" fontId="5" fillId="6" borderId="9" xfId="0" applyFont="1" applyFill="1" applyBorder="1" applyAlignment="1" applyProtection="1">
      <alignment horizontal="right" vertical="center" wrapText="1"/>
    </xf>
    <xf numFmtId="166" fontId="6" fillId="6" borderId="15" xfId="0" applyNumberFormat="1" applyFont="1" applyFill="1" applyBorder="1" applyAlignment="1" applyProtection="1">
      <alignment horizontal="right" vertical="center"/>
    </xf>
    <xf numFmtId="0" fontId="4" fillId="7" borderId="1" xfId="0" applyFont="1" applyFill="1" applyBorder="1" applyProtection="1"/>
    <xf numFmtId="0" fontId="5" fillId="7" borderId="0" xfId="0" applyFont="1" applyFill="1" applyAlignment="1" applyProtection="1">
      <alignment horizontal="right" vertical="center" wrapText="1"/>
    </xf>
    <xf numFmtId="0" fontId="4" fillId="7" borderId="9" xfId="0" applyFont="1" applyFill="1" applyBorder="1" applyAlignment="1" applyProtection="1">
      <alignment horizontal="left" vertical="center" wrapText="1"/>
    </xf>
    <xf numFmtId="0" fontId="5" fillId="7" borderId="11" xfId="0" applyFont="1" applyFill="1" applyBorder="1" applyAlignment="1" applyProtection="1">
      <alignment horizontal="right" vertical="center" wrapText="1"/>
    </xf>
    <xf numFmtId="164" fontId="6" fillId="7" borderId="14" xfId="0" applyNumberFormat="1" applyFont="1" applyFill="1" applyBorder="1" applyAlignment="1" applyProtection="1">
      <alignment horizontal="right" vertical="center"/>
    </xf>
    <xf numFmtId="0" fontId="5" fillId="7" borderId="4" xfId="0" applyFont="1" applyFill="1" applyBorder="1" applyAlignment="1" applyProtection="1">
      <alignment horizontal="right" vertical="center" wrapText="1"/>
    </xf>
    <xf numFmtId="164" fontId="6" fillId="7" borderId="34" xfId="0" applyNumberFormat="1" applyFont="1" applyFill="1" applyBorder="1" applyAlignment="1" applyProtection="1">
      <alignment horizontal="right" vertical="center"/>
    </xf>
    <xf numFmtId="0" fontId="5" fillId="7" borderId="7" xfId="0" applyFont="1" applyFill="1" applyBorder="1" applyAlignment="1" applyProtection="1">
      <alignment horizontal="right" vertical="center" wrapText="1"/>
    </xf>
    <xf numFmtId="164" fontId="6" fillId="7" borderId="22" xfId="0" applyNumberFormat="1" applyFont="1" applyFill="1" applyBorder="1" applyAlignment="1" applyProtection="1">
      <alignment horizontal="right" vertical="center"/>
    </xf>
    <xf numFmtId="0" fontId="12" fillId="0" borderId="0" xfId="0" applyFont="1" applyProtection="1"/>
    <xf numFmtId="0" fontId="12" fillId="0" borderId="0" xfId="0" applyFont="1" applyProtection="1">
      <protection locked="0"/>
    </xf>
    <xf numFmtId="0" fontId="13" fillId="2" borderId="0" xfId="0" applyFont="1" applyFill="1" applyProtection="1"/>
    <xf numFmtId="0" fontId="12" fillId="3" borderId="1" xfId="0" applyFont="1" applyFill="1" applyBorder="1" applyProtection="1"/>
    <xf numFmtId="0" fontId="12" fillId="3" borderId="1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165" fontId="14" fillId="0" borderId="0" xfId="0" applyNumberFormat="1" applyFont="1" applyAlignment="1" applyProtection="1">
      <alignment horizontal="right"/>
      <protection locked="0"/>
    </xf>
    <xf numFmtId="0" fontId="12" fillId="0" borderId="0" xfId="0" applyFont="1" applyFill="1" applyAlignment="1" applyProtection="1">
      <alignment vertical="center"/>
    </xf>
    <xf numFmtId="0" fontId="13" fillId="3" borderId="2" xfId="0" applyFont="1" applyFill="1" applyBorder="1" applyAlignment="1" applyProtection="1">
      <alignment horizontal="left" vertical="center" wrapText="1"/>
    </xf>
    <xf numFmtId="164" fontId="13" fillId="0" borderId="3" xfId="0" applyNumberFormat="1" applyFont="1" applyBorder="1" applyAlignment="1" applyProtection="1">
      <alignment horizontal="right" vertical="center"/>
      <protection locked="0"/>
    </xf>
    <xf numFmtId="0" fontId="13" fillId="3" borderId="4" xfId="0" applyFont="1" applyFill="1" applyBorder="1" applyAlignment="1" applyProtection="1">
      <alignment horizontal="left" vertical="center" wrapText="1"/>
    </xf>
    <xf numFmtId="164" fontId="13" fillId="0" borderId="5" xfId="0" applyNumberFormat="1" applyFont="1" applyBorder="1" applyAlignment="1" applyProtection="1">
      <alignment horizontal="right" vertical="center"/>
      <protection locked="0"/>
    </xf>
    <xf numFmtId="0" fontId="13" fillId="3" borderId="7" xfId="0" applyFont="1" applyFill="1" applyBorder="1" applyAlignment="1" applyProtection="1">
      <alignment horizontal="left" vertical="center" wrapText="1"/>
    </xf>
    <xf numFmtId="164" fontId="13" fillId="0" borderId="8" xfId="0" applyNumberFormat="1" applyFont="1" applyBorder="1" applyAlignment="1" applyProtection="1">
      <alignment horizontal="right" vertical="center"/>
      <protection locked="0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4" borderId="1" xfId="0" applyFont="1" applyFill="1" applyBorder="1" applyProtection="1"/>
    <xf numFmtId="164" fontId="13" fillId="4" borderId="1" xfId="0" applyNumberFormat="1" applyFont="1" applyFill="1" applyBorder="1" applyAlignment="1" applyProtection="1">
      <alignment horizontal="right"/>
    </xf>
    <xf numFmtId="0" fontId="13" fillId="4" borderId="2" xfId="0" applyFont="1" applyFill="1" applyBorder="1" applyAlignment="1" applyProtection="1">
      <alignment horizontal="left" vertical="center" wrapText="1"/>
    </xf>
    <xf numFmtId="164" fontId="13" fillId="0" borderId="3" xfId="0" applyNumberFormat="1" applyFont="1" applyFill="1" applyBorder="1" applyAlignment="1" applyProtection="1">
      <alignment horizontal="right" vertical="center"/>
      <protection locked="0"/>
    </xf>
    <xf numFmtId="0" fontId="13" fillId="4" borderId="4" xfId="0" applyFont="1" applyFill="1" applyBorder="1" applyAlignment="1" applyProtection="1">
      <alignment horizontal="left" vertical="center" wrapText="1"/>
    </xf>
    <xf numFmtId="0" fontId="13" fillId="4" borderId="7" xfId="0" applyFont="1" applyFill="1" applyBorder="1" applyAlignment="1" applyProtection="1">
      <alignment horizontal="left" vertical="center" wrapText="1"/>
    </xf>
    <xf numFmtId="0" fontId="13" fillId="4" borderId="11" xfId="0" applyFont="1" applyFill="1" applyBorder="1" applyAlignment="1" applyProtection="1">
      <alignment horizontal="left" vertical="center" wrapText="1"/>
    </xf>
    <xf numFmtId="164" fontId="13" fillId="0" borderId="22" xfId="0" applyNumberFormat="1" applyFont="1" applyBorder="1" applyAlignment="1" applyProtection="1">
      <alignment horizontal="right" vertical="center"/>
      <protection locked="0"/>
    </xf>
    <xf numFmtId="0" fontId="13" fillId="4" borderId="23" xfId="0" applyFont="1" applyFill="1" applyBorder="1" applyAlignment="1" applyProtection="1">
      <alignment horizontal="left" vertical="center" wrapText="1"/>
    </xf>
    <xf numFmtId="164" fontId="13" fillId="0" borderId="24" xfId="0" applyNumberFormat="1" applyFont="1" applyBorder="1" applyAlignment="1" applyProtection="1">
      <alignment horizontal="right" vertical="center"/>
      <protection locked="0"/>
    </xf>
    <xf numFmtId="0" fontId="13" fillId="4" borderId="18" xfId="0" applyFont="1" applyFill="1" applyBorder="1" applyAlignment="1" applyProtection="1">
      <alignment horizontal="left" vertical="center" wrapText="1"/>
    </xf>
    <xf numFmtId="0" fontId="13" fillId="4" borderId="0" xfId="0" applyFont="1" applyFill="1" applyBorder="1" applyAlignment="1" applyProtection="1">
      <alignment horizontal="left" vertical="center" wrapText="1"/>
    </xf>
    <xf numFmtId="0" fontId="13" fillId="4" borderId="2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164" fontId="13" fillId="0" borderId="0" xfId="0" applyNumberFormat="1" applyFont="1" applyFill="1" applyBorder="1" applyAlignment="1" applyProtection="1">
      <alignment horizontal="right" vertical="center"/>
    </xf>
    <xf numFmtId="0" fontId="13" fillId="5" borderId="1" xfId="0" applyFont="1" applyFill="1" applyBorder="1" applyProtection="1"/>
    <xf numFmtId="164" fontId="13" fillId="5" borderId="1" xfId="0" applyNumberFormat="1" applyFont="1" applyFill="1" applyBorder="1" applyAlignment="1" applyProtection="1">
      <alignment horizontal="right"/>
    </xf>
    <xf numFmtId="0" fontId="13" fillId="5" borderId="11" xfId="0" applyFont="1" applyFill="1" applyBorder="1" applyAlignment="1" applyProtection="1">
      <alignment horizontal="left" vertical="center" wrapText="1"/>
    </xf>
    <xf numFmtId="0" fontId="13" fillId="5" borderId="4" xfId="0" applyFont="1" applyFill="1" applyBorder="1" applyAlignment="1" applyProtection="1">
      <alignment horizontal="left" vertical="center" wrapText="1"/>
    </xf>
    <xf numFmtId="0" fontId="13" fillId="5" borderId="7" xfId="0" applyFont="1" applyFill="1" applyBorder="1" applyAlignment="1" applyProtection="1">
      <alignment horizontal="left" vertical="center" wrapText="1"/>
    </xf>
    <xf numFmtId="0" fontId="13" fillId="5" borderId="23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164" fontId="13" fillId="0" borderId="0" xfId="0" applyNumberFormat="1" applyFont="1" applyAlignment="1" applyProtection="1">
      <alignment horizontal="right" vertical="center"/>
    </xf>
    <xf numFmtId="0" fontId="13" fillId="5" borderId="33" xfId="0" applyFont="1" applyFill="1" applyBorder="1" applyAlignment="1" applyProtection="1">
      <alignment horizontal="left" vertical="center" wrapText="1"/>
    </xf>
    <xf numFmtId="0" fontId="13" fillId="5" borderId="0" xfId="0" applyFont="1" applyFill="1" applyAlignment="1" applyProtection="1">
      <alignment horizontal="left" vertical="center" wrapText="1"/>
    </xf>
    <xf numFmtId="0" fontId="13" fillId="6" borderId="1" xfId="0" applyFont="1" applyFill="1" applyBorder="1" applyProtection="1"/>
    <xf numFmtId="164" fontId="13" fillId="6" borderId="1" xfId="0" applyNumberFormat="1" applyFont="1" applyFill="1" applyBorder="1" applyAlignment="1" applyProtection="1">
      <alignment horizontal="right"/>
    </xf>
    <xf numFmtId="0" fontId="13" fillId="6" borderId="2" xfId="0" applyFont="1" applyFill="1" applyBorder="1" applyAlignment="1" applyProtection="1">
      <alignment horizontal="left" vertical="center" wrapText="1"/>
    </xf>
    <xf numFmtId="0" fontId="13" fillId="6" borderId="4" xfId="0" applyFont="1" applyFill="1" applyBorder="1" applyAlignment="1" applyProtection="1">
      <alignment horizontal="left" vertical="center" wrapText="1"/>
    </xf>
    <xf numFmtId="0" fontId="13" fillId="6" borderId="7" xfId="0" applyFont="1" applyFill="1" applyBorder="1" applyAlignment="1" applyProtection="1">
      <alignment horizontal="left" vertical="center" wrapText="1"/>
    </xf>
    <xf numFmtId="0" fontId="13" fillId="6" borderId="11" xfId="0" applyFont="1" applyFill="1" applyBorder="1" applyAlignment="1" applyProtection="1">
      <alignment horizontal="left" vertical="center" wrapText="1"/>
    </xf>
    <xf numFmtId="0" fontId="13" fillId="6" borderId="9" xfId="0" applyFont="1" applyFill="1" applyBorder="1" applyAlignment="1" applyProtection="1">
      <alignment horizontal="left" vertical="center" wrapText="1"/>
    </xf>
    <xf numFmtId="0" fontId="13" fillId="7" borderId="1" xfId="0" applyFont="1" applyFill="1" applyBorder="1" applyProtection="1"/>
    <xf numFmtId="164" fontId="13" fillId="7" borderId="1" xfId="0" applyNumberFormat="1" applyFont="1" applyFill="1" applyBorder="1" applyAlignment="1" applyProtection="1">
      <alignment horizontal="right"/>
    </xf>
    <xf numFmtId="0" fontId="13" fillId="7" borderId="0" xfId="0" applyFont="1" applyFill="1" applyAlignment="1" applyProtection="1">
      <alignment horizontal="left" vertical="center" wrapText="1"/>
    </xf>
    <xf numFmtId="0" fontId="13" fillId="7" borderId="9" xfId="0" applyFont="1" applyFill="1" applyBorder="1" applyAlignment="1" applyProtection="1">
      <alignment horizontal="left" vertical="center" wrapText="1"/>
    </xf>
    <xf numFmtId="164" fontId="13" fillId="7" borderId="9" xfId="0" applyNumberFormat="1" applyFont="1" applyFill="1" applyBorder="1" applyAlignment="1" applyProtection="1">
      <alignment horizontal="right" vertical="center"/>
    </xf>
    <xf numFmtId="0" fontId="13" fillId="7" borderId="11" xfId="0" applyFont="1" applyFill="1" applyBorder="1" applyAlignment="1" applyProtection="1">
      <alignment horizontal="left" vertical="center" wrapText="1"/>
    </xf>
    <xf numFmtId="0" fontId="13" fillId="7" borderId="4" xfId="0" applyFont="1" applyFill="1" applyBorder="1" applyAlignment="1" applyProtection="1">
      <alignment horizontal="left" vertical="center" wrapText="1"/>
    </xf>
    <xf numFmtId="0" fontId="13" fillId="7" borderId="7" xfId="0" applyFont="1" applyFill="1" applyBorder="1" applyAlignment="1" applyProtection="1">
      <alignment horizontal="left" vertical="center" wrapText="1"/>
    </xf>
    <xf numFmtId="1" fontId="19" fillId="0" borderId="36" xfId="1" applyNumberFormat="1" applyFont="1" applyBorder="1" applyAlignment="1" applyProtection="1">
      <alignment vertical="top"/>
    </xf>
    <xf numFmtId="3" fontId="22" fillId="0" borderId="37" xfId="1" applyNumberFormat="1" applyFont="1" applyBorder="1" applyAlignment="1" applyProtection="1">
      <alignment vertical="top"/>
    </xf>
    <xf numFmtId="3" fontId="22" fillId="0" borderId="37" xfId="1" applyNumberFormat="1" applyFont="1" applyFill="1" applyBorder="1" applyAlignment="1" applyProtection="1">
      <alignment vertical="top"/>
    </xf>
    <xf numFmtId="3" fontId="19" fillId="0" borderId="37" xfId="1" applyNumberFormat="1" applyFont="1" applyBorder="1" applyAlignment="1" applyProtection="1">
      <alignment vertical="top"/>
    </xf>
    <xf numFmtId="164" fontId="13" fillId="0" borderId="3" xfId="0" applyNumberFormat="1" applyFont="1" applyBorder="1" applyAlignment="1" applyProtection="1">
      <alignment horizontal="right" vertical="center"/>
    </xf>
    <xf numFmtId="164" fontId="13" fillId="0" borderId="5" xfId="0" applyNumberFormat="1" applyFont="1" applyBorder="1" applyAlignment="1" applyProtection="1">
      <alignment horizontal="right" vertical="center"/>
    </xf>
    <xf numFmtId="165" fontId="14" fillId="0" borderId="0" xfId="0" applyNumberFormat="1" applyFont="1" applyAlignment="1" applyProtection="1">
      <alignment horizontal="right"/>
    </xf>
    <xf numFmtId="164" fontId="13" fillId="0" borderId="8" xfId="0" applyNumberFormat="1" applyFont="1" applyBorder="1" applyAlignment="1" applyProtection="1">
      <alignment horizontal="right" vertical="center"/>
    </xf>
    <xf numFmtId="164" fontId="9" fillId="0" borderId="5" xfId="0" applyNumberFormat="1" applyFont="1" applyBorder="1" applyAlignment="1" applyProtection="1">
      <alignment horizontal="right" vertical="center"/>
    </xf>
    <xf numFmtId="165" fontId="15" fillId="0" borderId="0" xfId="0" applyNumberFormat="1" applyFont="1" applyAlignment="1" applyProtection="1">
      <alignment horizontal="right"/>
    </xf>
    <xf numFmtId="164" fontId="13" fillId="0" borderId="3" xfId="0" applyNumberFormat="1" applyFont="1" applyFill="1" applyBorder="1" applyAlignment="1" applyProtection="1">
      <alignment horizontal="right" vertical="center"/>
    </xf>
    <xf numFmtId="164" fontId="13" fillId="0" borderId="22" xfId="0" applyNumberFormat="1" applyFont="1" applyBorder="1" applyAlignment="1" applyProtection="1">
      <alignment horizontal="right" vertical="center"/>
    </xf>
    <xf numFmtId="164" fontId="13" fillId="0" borderId="24" xfId="0" applyNumberFormat="1" applyFont="1" applyBorder="1" applyAlignment="1" applyProtection="1">
      <alignment horizontal="right" vertical="center"/>
    </xf>
    <xf numFmtId="164" fontId="13" fillId="0" borderId="34" xfId="0" applyNumberFormat="1" applyFont="1" applyBorder="1" applyAlignment="1" applyProtection="1">
      <alignment horizontal="right" vertical="center"/>
    </xf>
    <xf numFmtId="164" fontId="13" fillId="0" borderId="26" xfId="0" applyNumberFormat="1" applyFont="1" applyBorder="1" applyAlignment="1" applyProtection="1">
      <alignment horizontal="right" vertical="center"/>
    </xf>
    <xf numFmtId="0" fontId="12" fillId="0" borderId="0" xfId="0" applyFont="1" applyAlignment="1" applyProtection="1">
      <alignment vertical="center" wrapText="1"/>
    </xf>
    <xf numFmtId="164" fontId="12" fillId="0" borderId="0" xfId="0" applyNumberFormat="1" applyFont="1" applyAlignment="1" applyProtection="1">
      <alignment vertical="center"/>
    </xf>
    <xf numFmtId="0" fontId="4" fillId="2" borderId="0" xfId="0" applyFont="1" applyFill="1" applyAlignment="1" applyProtection="1">
      <alignment horizontal="right"/>
      <protection locked="0"/>
    </xf>
    <xf numFmtId="0" fontId="12" fillId="3" borderId="1" xfId="0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center"/>
      <protection locked="0"/>
    </xf>
    <xf numFmtId="164" fontId="13" fillId="4" borderId="1" xfId="0" applyNumberFormat="1" applyFont="1" applyFill="1" applyBorder="1" applyAlignment="1" applyProtection="1">
      <alignment horizontal="right"/>
      <protection locked="0"/>
    </xf>
    <xf numFmtId="164" fontId="13" fillId="0" borderId="0" xfId="0" applyNumberFormat="1" applyFont="1" applyFill="1" applyBorder="1" applyAlignment="1" applyProtection="1">
      <alignment horizontal="right" vertical="center"/>
      <protection locked="0"/>
    </xf>
    <xf numFmtId="164" fontId="13" fillId="5" borderId="1" xfId="0" applyNumberFormat="1" applyFont="1" applyFill="1" applyBorder="1" applyAlignment="1" applyProtection="1">
      <alignment horizontal="right"/>
      <protection locked="0"/>
    </xf>
    <xf numFmtId="164" fontId="13" fillId="0" borderId="0" xfId="0" applyNumberFormat="1" applyFont="1" applyAlignment="1" applyProtection="1">
      <alignment horizontal="right" vertical="center"/>
      <protection locked="0"/>
    </xf>
    <xf numFmtId="164" fontId="13" fillId="6" borderId="1" xfId="0" applyNumberFormat="1" applyFont="1" applyFill="1" applyBorder="1" applyAlignment="1" applyProtection="1">
      <alignment horizontal="right"/>
      <protection locked="0"/>
    </xf>
    <xf numFmtId="164" fontId="13" fillId="7" borderId="1" xfId="0" applyNumberFormat="1" applyFont="1" applyFill="1" applyBorder="1" applyAlignment="1" applyProtection="1">
      <alignment horizontal="right"/>
      <protection locked="0"/>
    </xf>
    <xf numFmtId="164" fontId="13" fillId="7" borderId="9" xfId="0" applyNumberFormat="1" applyFont="1" applyFill="1" applyBorder="1" applyAlignment="1" applyProtection="1">
      <alignment horizontal="right" vertical="center"/>
      <protection locked="0"/>
    </xf>
    <xf numFmtId="10" fontId="22" fillId="0" borderId="35" xfId="1" applyNumberFormat="1" applyFont="1" applyBorder="1" applyAlignment="1" applyProtection="1"/>
    <xf numFmtId="10" fontId="22" fillId="0" borderId="35" xfId="1" applyNumberFormat="1" applyFont="1" applyFill="1" applyBorder="1" applyAlignment="1" applyProtection="1"/>
    <xf numFmtId="0" fontId="17" fillId="0" borderId="13" xfId="1" applyNumberFormat="1" applyFont="1" applyBorder="1" applyAlignment="1" applyProtection="1">
      <alignment horizontal="left"/>
    </xf>
    <xf numFmtId="0" fontId="18" fillId="0" borderId="13" xfId="1" applyNumberFormat="1" applyFont="1" applyBorder="1" applyAlignment="1" applyProtection="1">
      <alignment horizontal="right"/>
    </xf>
    <xf numFmtId="0" fontId="18" fillId="0" borderId="13" xfId="1" applyNumberFormat="1" applyFont="1" applyBorder="1" applyAlignment="1" applyProtection="1">
      <alignment horizontal="left"/>
    </xf>
    <xf numFmtId="4" fontId="19" fillId="0" borderId="35" xfId="1" applyNumberFormat="1" applyFont="1" applyBorder="1" applyAlignment="1" applyProtection="1">
      <alignment horizontal="right"/>
    </xf>
    <xf numFmtId="0" fontId="20" fillId="0" borderId="0" xfId="1" applyNumberFormat="1" applyFont="1" applyAlignment="1" applyProtection="1"/>
    <xf numFmtId="0" fontId="17" fillId="0" borderId="31" xfId="1" applyNumberFormat="1" applyFont="1" applyBorder="1" applyAlignment="1" applyProtection="1">
      <alignment horizontal="left" vertical="top"/>
    </xf>
    <xf numFmtId="0" fontId="18" fillId="0" borderId="31" xfId="1" applyNumberFormat="1" applyFont="1" applyBorder="1" applyAlignment="1" applyProtection="1">
      <alignment horizontal="right" vertical="top"/>
    </xf>
    <xf numFmtId="0" fontId="18" fillId="0" borderId="31" xfId="1" applyNumberFormat="1" applyFont="1" applyBorder="1" applyAlignment="1" applyProtection="1">
      <alignment horizontal="left" vertical="top"/>
    </xf>
    <xf numFmtId="0" fontId="20" fillId="0" borderId="0" xfId="1" applyNumberFormat="1" applyFont="1" applyAlignment="1" applyProtection="1">
      <alignment vertical="top"/>
    </xf>
    <xf numFmtId="0" fontId="9" fillId="0" borderId="0" xfId="1" applyNumberFormat="1" applyFont="1" applyAlignment="1" applyProtection="1">
      <alignment vertical="top"/>
    </xf>
    <xf numFmtId="0" fontId="22" fillId="0" borderId="0" xfId="1" applyNumberFormat="1" applyFont="1" applyAlignment="1" applyProtection="1">
      <alignment vertical="top"/>
    </xf>
    <xf numFmtId="0" fontId="19" fillId="0" borderId="0" xfId="1" applyNumberFormat="1" applyFont="1" applyAlignment="1" applyProtection="1">
      <alignment vertical="top"/>
    </xf>
    <xf numFmtId="0" fontId="24" fillId="0" borderId="0" xfId="1" applyNumberFormat="1" applyFont="1" applyAlignment="1" applyProtection="1">
      <alignment horizontal="right" vertical="top"/>
    </xf>
    <xf numFmtId="0" fontId="24" fillId="0" borderId="0" xfId="1" applyNumberFormat="1" applyFont="1" applyAlignment="1" applyProtection="1">
      <alignment horizontal="left" vertical="top"/>
    </xf>
    <xf numFmtId="0" fontId="19" fillId="0" borderId="13" xfId="1" applyNumberFormat="1" applyFont="1" applyBorder="1" applyAlignment="1" applyProtection="1">
      <alignment horizontal="left"/>
    </xf>
    <xf numFmtId="0" fontId="22" fillId="0" borderId="13" xfId="2" applyNumberFormat="1" applyFont="1" applyBorder="1" applyAlignment="1" applyProtection="1">
      <alignment horizontal="left"/>
    </xf>
    <xf numFmtId="0" fontId="18" fillId="0" borderId="13" xfId="2" applyNumberFormat="1" applyFont="1" applyBorder="1" applyAlignment="1" applyProtection="1">
      <alignment horizontal="right" vertical="top"/>
    </xf>
    <xf numFmtId="0" fontId="18" fillId="0" borderId="13" xfId="2" applyNumberFormat="1" applyFont="1" applyBorder="1" applyAlignment="1" applyProtection="1">
      <alignment horizontal="left" vertical="top"/>
    </xf>
    <xf numFmtId="0" fontId="22" fillId="0" borderId="0" xfId="1" applyNumberFormat="1" applyFont="1" applyAlignment="1" applyProtection="1"/>
    <xf numFmtId="3" fontId="26" fillId="0" borderId="36" xfId="1" applyNumberFormat="1" applyFont="1" applyBorder="1" applyAlignment="1" applyProtection="1">
      <alignment vertical="center" wrapText="1"/>
    </xf>
    <xf numFmtId="0" fontId="16" fillId="0" borderId="31" xfId="2" applyNumberFormat="1" applyFont="1" applyBorder="1" applyAlignment="1" applyProtection="1">
      <alignment horizontal="left" vertical="top" wrapText="1"/>
    </xf>
    <xf numFmtId="3" fontId="22" fillId="0" borderId="36" xfId="1" applyNumberFormat="1" applyFont="1" applyBorder="1" applyAlignment="1" applyProtection="1">
      <alignment vertical="top"/>
    </xf>
    <xf numFmtId="0" fontId="19" fillId="0" borderId="0" xfId="1" applyNumberFormat="1" applyFont="1" applyAlignment="1" applyProtection="1"/>
    <xf numFmtId="0" fontId="16" fillId="0" borderId="31" xfId="1" applyNumberFormat="1" applyFont="1" applyBorder="1" applyAlignment="1" applyProtection="1">
      <alignment horizontal="left" vertical="top" wrapText="1"/>
    </xf>
    <xf numFmtId="0" fontId="22" fillId="0" borderId="0" xfId="1" applyNumberFormat="1" applyFont="1" applyFill="1" applyAlignment="1" applyProtection="1">
      <alignment horizontal="left" vertical="top"/>
    </xf>
    <xf numFmtId="0" fontId="24" fillId="0" borderId="0" xfId="1" applyNumberFormat="1" applyFont="1" applyFill="1" applyAlignment="1" applyProtection="1">
      <alignment horizontal="right" vertical="top"/>
    </xf>
    <xf numFmtId="0" fontId="24" fillId="0" borderId="0" xfId="1" applyNumberFormat="1" applyFont="1" applyFill="1" applyAlignment="1" applyProtection="1">
      <alignment horizontal="left" vertical="top"/>
    </xf>
    <xf numFmtId="4" fontId="22" fillId="0" borderId="0" xfId="1" applyNumberFormat="1" applyFont="1" applyFill="1" applyAlignment="1" applyProtection="1">
      <alignment vertical="top"/>
    </xf>
    <xf numFmtId="0" fontId="22" fillId="0" borderId="0" xfId="1" applyNumberFormat="1" applyFont="1" applyFill="1" applyAlignment="1" applyProtection="1">
      <alignment vertical="top"/>
    </xf>
    <xf numFmtId="0" fontId="16" fillId="0" borderId="0" xfId="1" quotePrefix="1" applyNumberFormat="1" applyFont="1" applyAlignment="1" applyProtection="1">
      <alignment horizontal="left" vertical="top"/>
    </xf>
    <xf numFmtId="0" fontId="24" fillId="0" borderId="0" xfId="1" applyNumberFormat="1" applyFont="1" applyAlignment="1" applyProtection="1">
      <alignment vertical="top"/>
    </xf>
    <xf numFmtId="4" fontId="22" fillId="0" borderId="0" xfId="1" applyNumberFormat="1" applyFont="1" applyAlignment="1" applyProtection="1">
      <alignment vertical="top"/>
    </xf>
    <xf numFmtId="0" fontId="9" fillId="0" borderId="0" xfId="1" applyNumberFormat="1" applyFont="1" applyAlignment="1" applyProtection="1">
      <alignment horizontal="left" vertical="top"/>
    </xf>
    <xf numFmtId="1" fontId="19" fillId="8" borderId="36" xfId="1" applyNumberFormat="1" applyFont="1" applyFill="1" applyBorder="1" applyAlignment="1" applyProtection="1">
      <alignment vertical="top"/>
    </xf>
    <xf numFmtId="3" fontId="22" fillId="8" borderId="37" xfId="1" applyNumberFormat="1" applyFont="1" applyFill="1" applyBorder="1" applyAlignment="1" applyProtection="1">
      <alignment vertical="top"/>
    </xf>
    <xf numFmtId="10" fontId="22" fillId="8" borderId="35" xfId="1" applyNumberFormat="1" applyFont="1" applyFill="1" applyBorder="1" applyAlignment="1" applyProtection="1"/>
    <xf numFmtId="3" fontId="19" fillId="8" borderId="37" xfId="1" applyNumberFormat="1" applyFont="1" applyFill="1" applyBorder="1" applyAlignment="1" applyProtection="1">
      <alignment vertical="center"/>
    </xf>
    <xf numFmtId="4" fontId="19" fillId="8" borderId="35" xfId="1" applyNumberFormat="1" applyFont="1" applyFill="1" applyBorder="1" applyAlignment="1" applyProtection="1">
      <alignment horizontal="right"/>
    </xf>
    <xf numFmtId="3" fontId="19" fillId="8" borderId="37" xfId="1" applyNumberFormat="1" applyFont="1" applyFill="1" applyBorder="1" applyAlignment="1" applyProtection="1">
      <alignment vertical="top"/>
    </xf>
    <xf numFmtId="3" fontId="26" fillId="8" borderId="36" xfId="1" applyNumberFormat="1" applyFont="1" applyFill="1" applyBorder="1" applyAlignment="1" applyProtection="1">
      <alignment vertical="center" wrapText="1"/>
    </xf>
    <xf numFmtId="3" fontId="22" fillId="8" borderId="36" xfId="1" applyNumberFormat="1" applyFont="1" applyFill="1" applyBorder="1" applyAlignment="1" applyProtection="1">
      <alignment vertical="top"/>
    </xf>
    <xf numFmtId="0" fontId="1" fillId="7" borderId="4" xfId="0" applyFont="1" applyFill="1" applyBorder="1" applyAlignment="1" applyProtection="1">
      <alignment horizontal="left" vertical="center" wrapText="1"/>
    </xf>
    <xf numFmtId="0" fontId="17" fillId="0" borderId="42" xfId="1" applyNumberFormat="1" applyFont="1" applyBorder="1" applyAlignment="1" applyProtection="1">
      <alignment horizontal="left"/>
    </xf>
    <xf numFmtId="4" fontId="19" fillId="0" borderId="43" xfId="1" applyNumberFormat="1" applyFont="1" applyFill="1" applyBorder="1" applyAlignment="1" applyProtection="1">
      <alignment horizontal="right"/>
    </xf>
    <xf numFmtId="0" fontId="17" fillId="0" borderId="44" xfId="1" applyNumberFormat="1" applyFont="1" applyBorder="1" applyAlignment="1" applyProtection="1">
      <alignment horizontal="left" vertical="top"/>
    </xf>
    <xf numFmtId="1" fontId="19" fillId="0" borderId="40" xfId="1" applyNumberFormat="1" applyFont="1" applyFill="1" applyBorder="1" applyAlignment="1" applyProtection="1">
      <alignment vertical="top"/>
    </xf>
    <xf numFmtId="0" fontId="21" fillId="0" borderId="45" xfId="1" applyNumberFormat="1" applyFont="1" applyBorder="1" applyAlignment="1" applyProtection="1">
      <alignment horizontal="left" vertical="top"/>
    </xf>
    <xf numFmtId="0" fontId="21" fillId="0" borderId="0" xfId="1" applyNumberFormat="1" applyFont="1" applyBorder="1" applyAlignment="1" applyProtection="1">
      <alignment horizontal="left" vertical="top"/>
    </xf>
    <xf numFmtId="0" fontId="18" fillId="0" borderId="0" xfId="1" applyNumberFormat="1" applyFont="1" applyBorder="1" applyAlignment="1" applyProtection="1">
      <alignment horizontal="right" vertical="top"/>
    </xf>
    <xf numFmtId="0" fontId="18" fillId="0" borderId="0" xfId="1" applyNumberFormat="1" applyFont="1" applyBorder="1" applyAlignment="1" applyProtection="1">
      <alignment horizontal="left" vertical="top"/>
    </xf>
    <xf numFmtId="3" fontId="22" fillId="0" borderId="41" xfId="1" applyNumberFormat="1" applyFont="1" applyFill="1" applyBorder="1" applyAlignment="1" applyProtection="1">
      <alignment vertical="top"/>
    </xf>
    <xf numFmtId="0" fontId="22" fillId="0" borderId="45" xfId="2" applyNumberFormat="1" applyFont="1" applyBorder="1" applyAlignment="1" applyProtection="1">
      <alignment horizontal="left" vertical="top"/>
    </xf>
    <xf numFmtId="0" fontId="22" fillId="0" borderId="0" xfId="2" applyNumberFormat="1" applyFont="1" applyBorder="1" applyAlignment="1" applyProtection="1">
      <alignment horizontal="left" vertical="top"/>
    </xf>
    <xf numFmtId="0" fontId="24" fillId="0" borderId="0" xfId="2" applyNumberFormat="1" applyFont="1" applyBorder="1" applyAlignment="1" applyProtection="1">
      <alignment horizontal="right" vertical="top"/>
    </xf>
    <xf numFmtId="0" fontId="24" fillId="0" borderId="0" xfId="2" applyNumberFormat="1" applyFont="1" applyBorder="1" applyAlignment="1" applyProtection="1">
      <alignment horizontal="left" vertical="top"/>
    </xf>
    <xf numFmtId="0" fontId="19" fillId="0" borderId="45" xfId="1" applyNumberFormat="1" applyFont="1" applyBorder="1" applyAlignment="1" applyProtection="1">
      <alignment horizontal="left" vertical="top"/>
    </xf>
    <xf numFmtId="0" fontId="19" fillId="0" borderId="0" xfId="1" applyNumberFormat="1" applyFont="1" applyBorder="1" applyAlignment="1" applyProtection="1">
      <alignment horizontal="left" vertical="top"/>
    </xf>
    <xf numFmtId="3" fontId="19" fillId="0" borderId="41" xfId="1" applyNumberFormat="1" applyFont="1" applyFill="1" applyBorder="1" applyAlignment="1" applyProtection="1">
      <alignment vertical="center"/>
    </xf>
    <xf numFmtId="0" fontId="22" fillId="0" borderId="45" xfId="1" applyNumberFormat="1" applyFont="1" applyBorder="1" applyAlignment="1" applyProtection="1">
      <alignment horizontal="left" vertical="top"/>
    </xf>
    <xf numFmtId="0" fontId="22" fillId="0" borderId="0" xfId="1" applyNumberFormat="1" applyFont="1" applyBorder="1" applyAlignment="1" applyProtection="1">
      <alignment horizontal="left" vertical="top"/>
    </xf>
    <xf numFmtId="0" fontId="24" fillId="0" borderId="0" xfId="1" applyNumberFormat="1" applyFont="1" applyBorder="1" applyAlignment="1" applyProtection="1">
      <alignment horizontal="right" vertical="top"/>
    </xf>
    <xf numFmtId="0" fontId="24" fillId="0" borderId="0" xfId="1" applyNumberFormat="1" applyFont="1" applyBorder="1" applyAlignment="1" applyProtection="1">
      <alignment horizontal="left" vertical="top"/>
    </xf>
    <xf numFmtId="0" fontId="19" fillId="0" borderId="45" xfId="2" applyNumberFormat="1" applyFont="1" applyBorder="1" applyAlignment="1" applyProtection="1">
      <alignment horizontal="left" vertical="top"/>
    </xf>
    <xf numFmtId="0" fontId="19" fillId="0" borderId="0" xfId="2" applyNumberFormat="1" applyFont="1" applyBorder="1" applyAlignment="1" applyProtection="1">
      <alignment horizontal="left" vertical="top"/>
    </xf>
    <xf numFmtId="0" fontId="18" fillId="0" borderId="0" xfId="2" applyNumberFormat="1" applyFont="1" applyBorder="1" applyAlignment="1" applyProtection="1">
      <alignment horizontal="right" vertical="top"/>
    </xf>
    <xf numFmtId="0" fontId="18" fillId="0" borderId="0" xfId="2" applyNumberFormat="1" applyFont="1" applyBorder="1" applyAlignment="1" applyProtection="1">
      <alignment horizontal="left" vertical="top"/>
    </xf>
    <xf numFmtId="3" fontId="19" fillId="0" borderId="41" xfId="1" applyNumberFormat="1" applyFont="1" applyFill="1" applyBorder="1" applyAlignment="1" applyProtection="1">
      <alignment vertical="top"/>
    </xf>
    <xf numFmtId="0" fontId="25" fillId="0" borderId="0" xfId="2" applyNumberFormat="1" applyFont="1" applyBorder="1" applyAlignment="1" applyProtection="1">
      <alignment horizontal="left" vertical="top"/>
    </xf>
    <xf numFmtId="0" fontId="19" fillId="0" borderId="42" xfId="1" applyNumberFormat="1" applyFont="1" applyBorder="1" applyAlignment="1" applyProtection="1">
      <alignment horizontal="left"/>
    </xf>
    <xf numFmtId="10" fontId="22" fillId="0" borderId="43" xfId="1" applyNumberFormat="1" applyFont="1" applyFill="1" applyBorder="1" applyAlignment="1" applyProtection="1"/>
    <xf numFmtId="0" fontId="16" fillId="0" borderId="0" xfId="2" applyNumberFormat="1" applyFont="1" applyBorder="1" applyAlignment="1" applyProtection="1">
      <alignment horizontal="left" vertical="top" wrapText="1"/>
    </xf>
    <xf numFmtId="0" fontId="24" fillId="0" borderId="0" xfId="2" applyNumberFormat="1" applyFont="1" applyBorder="1" applyAlignment="1" applyProtection="1">
      <alignment horizontal="right" vertical="top" wrapText="1"/>
    </xf>
    <xf numFmtId="0" fontId="24" fillId="0" borderId="0" xfId="2" applyNumberFormat="1" applyFont="1" applyBorder="1" applyAlignment="1" applyProtection="1">
      <alignment horizontal="left" vertical="top" wrapText="1"/>
    </xf>
    <xf numFmtId="3" fontId="26" fillId="0" borderId="40" xfId="1" applyNumberFormat="1" applyFont="1" applyFill="1" applyBorder="1" applyAlignment="1" applyProtection="1">
      <alignment vertical="center" wrapText="1"/>
    </xf>
    <xf numFmtId="0" fontId="19" fillId="0" borderId="42" xfId="2" applyNumberFormat="1" applyFont="1" applyBorder="1" applyAlignment="1" applyProtection="1">
      <alignment horizontal="left"/>
    </xf>
    <xf numFmtId="0" fontId="16" fillId="0" borderId="0" xfId="1" applyNumberFormat="1" applyFont="1" applyBorder="1" applyAlignment="1" applyProtection="1">
      <alignment horizontal="left" vertical="top" wrapText="1"/>
    </xf>
    <xf numFmtId="0" fontId="22" fillId="0" borderId="44" xfId="2" applyNumberFormat="1" applyFont="1" applyBorder="1" applyAlignment="1" applyProtection="1">
      <alignment horizontal="left" vertical="top"/>
    </xf>
    <xf numFmtId="3" fontId="22" fillId="0" borderId="40" xfId="1" applyNumberFormat="1" applyFont="1" applyFill="1" applyBorder="1" applyAlignment="1" applyProtection="1">
      <alignment vertical="top"/>
    </xf>
    <xf numFmtId="0" fontId="19" fillId="0" borderId="45" xfId="1" applyNumberFormat="1" applyFont="1" applyBorder="1" applyAlignment="1" applyProtection="1">
      <alignment horizontal="left"/>
    </xf>
    <xf numFmtId="0" fontId="22" fillId="0" borderId="0" xfId="2" applyNumberFormat="1" applyFont="1" applyBorder="1" applyAlignment="1" applyProtection="1">
      <alignment horizontal="left"/>
    </xf>
    <xf numFmtId="0" fontId="22" fillId="0" borderId="44" xfId="1" applyNumberFormat="1" applyFont="1" applyBorder="1" applyAlignment="1" applyProtection="1">
      <alignment horizontal="left" vertical="top"/>
    </xf>
    <xf numFmtId="1" fontId="22" fillId="0" borderId="43" xfId="1" applyNumberFormat="1" applyFont="1" applyFill="1" applyBorder="1" applyAlignment="1" applyProtection="1">
      <alignment horizontal="right" vertical="center"/>
    </xf>
    <xf numFmtId="3" fontId="19" fillId="8" borderId="36" xfId="1" applyNumberFormat="1" applyFont="1" applyFill="1" applyBorder="1" applyAlignment="1" applyProtection="1">
      <alignment vertical="top"/>
    </xf>
    <xf numFmtId="0" fontId="2" fillId="6" borderId="7" xfId="0" applyFont="1" applyFill="1" applyBorder="1" applyAlignment="1" applyProtection="1">
      <alignment horizontal="left" vertical="center" wrapText="1"/>
    </xf>
    <xf numFmtId="164" fontId="13" fillId="0" borderId="5" xfId="0" applyNumberFormat="1" applyFont="1" applyFill="1" applyBorder="1" applyAlignment="1" applyProtection="1">
      <alignment horizontal="right" vertical="center"/>
      <protection locked="0"/>
    </xf>
    <xf numFmtId="164" fontId="8" fillId="0" borderId="17" xfId="0" applyNumberFormat="1" applyFont="1" applyFill="1" applyBorder="1" applyAlignment="1" applyProtection="1">
      <alignment horizontal="right" vertical="center"/>
    </xf>
    <xf numFmtId="164" fontId="13" fillId="0" borderId="5" xfId="0" applyNumberFormat="1" applyFont="1" applyFill="1" applyBorder="1" applyAlignment="1" applyProtection="1">
      <alignment horizontal="right" vertical="center"/>
    </xf>
    <xf numFmtId="0" fontId="29" fillId="0" borderId="0" xfId="0" applyFont="1" applyAlignment="1" applyProtection="1">
      <alignment vertical="center"/>
    </xf>
    <xf numFmtId="1" fontId="22" fillId="0" borderId="35" xfId="1" applyNumberFormat="1" applyFont="1" applyFill="1" applyBorder="1" applyAlignment="1" applyProtection="1">
      <alignment horizontal="right" vertical="center"/>
    </xf>
    <xf numFmtId="3" fontId="22" fillId="0" borderId="37" xfId="1" applyNumberFormat="1" applyFont="1" applyFill="1" applyBorder="1" applyAlignment="1" applyProtection="1">
      <alignment horizontal="right" vertical="top"/>
    </xf>
    <xf numFmtId="3" fontId="19" fillId="0" borderId="37" xfId="1" applyNumberFormat="1" applyFont="1" applyFill="1" applyBorder="1" applyAlignment="1" applyProtection="1">
      <alignment horizontal="right" vertical="center"/>
    </xf>
    <xf numFmtId="3" fontId="19" fillId="0" borderId="37" xfId="1" applyNumberFormat="1" applyFont="1" applyFill="1" applyBorder="1" applyAlignment="1" applyProtection="1">
      <alignment horizontal="right" vertical="top"/>
    </xf>
    <xf numFmtId="3" fontId="26" fillId="0" borderId="36" xfId="1" applyNumberFormat="1" applyFont="1" applyFill="1" applyBorder="1" applyAlignment="1" applyProtection="1">
      <alignment horizontal="right" vertical="center" wrapText="1"/>
    </xf>
    <xf numFmtId="10" fontId="22" fillId="0" borderId="35" xfId="1" applyNumberFormat="1" applyFont="1" applyFill="1" applyBorder="1" applyAlignment="1" applyProtection="1">
      <alignment horizontal="right"/>
    </xf>
    <xf numFmtId="10" fontId="22" fillId="0" borderId="35" xfId="1" applyNumberFormat="1" applyFont="1" applyFill="1" applyBorder="1" applyAlignment="1" applyProtection="1">
      <alignment horizontal="right" vertical="center"/>
    </xf>
    <xf numFmtId="0" fontId="16" fillId="0" borderId="0" xfId="1" applyNumberFormat="1" applyFont="1" applyAlignment="1" applyProtection="1">
      <alignment vertical="top"/>
    </xf>
    <xf numFmtId="164" fontId="11" fillId="0" borderId="29" xfId="0" applyNumberFormat="1" applyFont="1" applyFill="1" applyBorder="1" applyAlignment="1" applyProtection="1">
      <alignment horizontal="right" vertical="center"/>
      <protection locked="0"/>
    </xf>
    <xf numFmtId="164" fontId="11" fillId="0" borderId="29" xfId="0" applyNumberFormat="1" applyFont="1" applyFill="1" applyBorder="1" applyAlignment="1" applyProtection="1">
      <alignment horizontal="right" vertical="center"/>
    </xf>
    <xf numFmtId="0" fontId="12" fillId="5" borderId="46" xfId="0" applyFont="1" applyFill="1" applyBorder="1" applyProtection="1"/>
    <xf numFmtId="0" fontId="12" fillId="5" borderId="18" xfId="0" applyFont="1" applyFill="1" applyBorder="1" applyProtection="1"/>
    <xf numFmtId="0" fontId="12" fillId="5" borderId="47" xfId="0" applyFont="1" applyFill="1" applyBorder="1" applyProtection="1"/>
    <xf numFmtId="0" fontId="12" fillId="5" borderId="0" xfId="0" applyFont="1" applyFill="1" applyBorder="1" applyAlignment="1" applyProtection="1">
      <alignment vertical="center"/>
    </xf>
    <xf numFmtId="0" fontId="12" fillId="5" borderId="49" xfId="0" applyFont="1" applyFill="1" applyBorder="1" applyAlignment="1" applyProtection="1">
      <alignment vertical="center"/>
    </xf>
    <xf numFmtId="0" fontId="12" fillId="5" borderId="48" xfId="0" applyFont="1" applyFill="1" applyBorder="1" applyAlignment="1" applyProtection="1">
      <alignment vertical="center"/>
    </xf>
    <xf numFmtId="0" fontId="30" fillId="5" borderId="48" xfId="0" applyFont="1" applyFill="1" applyBorder="1" applyAlignment="1" applyProtection="1">
      <alignment vertical="center"/>
    </xf>
    <xf numFmtId="0" fontId="12" fillId="5" borderId="50" xfId="0" applyFont="1" applyFill="1" applyBorder="1" applyAlignment="1" applyProtection="1">
      <alignment vertical="center"/>
    </xf>
    <xf numFmtId="0" fontId="12" fillId="5" borderId="20" xfId="0" applyFont="1" applyFill="1" applyBorder="1" applyAlignment="1" applyProtection="1">
      <alignment vertical="center"/>
    </xf>
    <xf numFmtId="0" fontId="12" fillId="5" borderId="51" xfId="0" applyFont="1" applyFill="1" applyBorder="1" applyAlignment="1" applyProtection="1">
      <alignment vertical="center"/>
    </xf>
    <xf numFmtId="0" fontId="9" fillId="3" borderId="4" xfId="0" applyFont="1" applyFill="1" applyBorder="1" applyAlignment="1" applyProtection="1">
      <alignment horizontal="left" vertical="center" wrapText="1"/>
    </xf>
    <xf numFmtId="0" fontId="31" fillId="3" borderId="4" xfId="0" applyFont="1" applyFill="1" applyBorder="1" applyAlignment="1" applyProtection="1">
      <alignment horizontal="right" vertical="center" wrapText="1"/>
    </xf>
    <xf numFmtId="0" fontId="32" fillId="3" borderId="4" xfId="0" applyFont="1" applyFill="1" applyBorder="1" applyAlignment="1" applyProtection="1">
      <alignment horizontal="left" vertical="center" wrapText="1"/>
    </xf>
    <xf numFmtId="0" fontId="34" fillId="5" borderId="0" xfId="4" applyFont="1" applyFill="1" applyBorder="1" applyAlignment="1" applyProtection="1">
      <alignment vertical="center"/>
    </xf>
    <xf numFmtId="10" fontId="12" fillId="5" borderId="0" xfId="0" applyNumberFormat="1" applyFont="1" applyFill="1" applyBorder="1" applyAlignment="1" applyProtection="1">
      <alignment horizontal="right" vertical="center"/>
    </xf>
    <xf numFmtId="3" fontId="22" fillId="0" borderId="37" xfId="1" applyNumberFormat="1" applyFont="1" applyFill="1" applyBorder="1" applyAlignment="1" applyProtection="1">
      <alignment horizontal="right" vertical="center"/>
    </xf>
    <xf numFmtId="3" fontId="22" fillId="8" borderId="37" xfId="1" applyNumberFormat="1" applyFont="1" applyFill="1" applyBorder="1" applyAlignment="1" applyProtection="1">
      <alignment vertical="center"/>
    </xf>
    <xf numFmtId="3" fontId="12" fillId="10" borderId="0" xfId="0" applyNumberFormat="1" applyFont="1" applyFill="1" applyBorder="1" applyAlignment="1" applyProtection="1">
      <alignment horizontal="right" vertical="center"/>
      <protection locked="0"/>
    </xf>
    <xf numFmtId="10" fontId="12" fillId="10" borderId="0" xfId="0" applyNumberFormat="1" applyFont="1" applyFill="1" applyBorder="1" applyAlignment="1" applyProtection="1">
      <alignment horizontal="right" vertical="center"/>
      <protection locked="0"/>
    </xf>
    <xf numFmtId="164" fontId="8" fillId="5" borderId="52" xfId="0" applyNumberFormat="1" applyFont="1" applyFill="1" applyBorder="1" applyAlignment="1" applyProtection="1">
      <alignment horizontal="right" vertical="center"/>
    </xf>
    <xf numFmtId="164" fontId="8" fillId="5" borderId="10" xfId="0" applyNumberFormat="1" applyFont="1" applyFill="1" applyBorder="1" applyAlignment="1" applyProtection="1">
      <alignment horizontal="right" vertical="center"/>
    </xf>
    <xf numFmtId="164" fontId="13" fillId="0" borderId="12" xfId="0" applyNumberFormat="1" applyFont="1" applyBorder="1" applyAlignment="1" applyProtection="1">
      <alignment horizontal="right" vertical="center"/>
      <protection locked="0"/>
    </xf>
    <xf numFmtId="164" fontId="13" fillId="0" borderId="6" xfId="0" applyNumberFormat="1" applyFont="1" applyBorder="1" applyAlignment="1" applyProtection="1">
      <alignment horizontal="right" vertical="center"/>
      <protection locked="0"/>
    </xf>
    <xf numFmtId="164" fontId="13" fillId="0" borderId="53" xfId="0" applyNumberFormat="1" applyFont="1" applyBorder="1" applyAlignment="1" applyProtection="1">
      <alignment horizontal="right" vertical="center"/>
      <protection locked="0"/>
    </xf>
    <xf numFmtId="164" fontId="13" fillId="0" borderId="54" xfId="0" applyNumberFormat="1" applyFont="1" applyBorder="1" applyAlignment="1" applyProtection="1">
      <alignment horizontal="right" vertical="center"/>
      <protection locked="0"/>
    </xf>
    <xf numFmtId="164" fontId="8" fillId="5" borderId="55" xfId="0" applyNumberFormat="1" applyFont="1" applyFill="1" applyBorder="1" applyAlignment="1" applyProtection="1">
      <alignment horizontal="right" vertical="center"/>
    </xf>
    <xf numFmtId="164" fontId="8" fillId="5" borderId="56" xfId="0" applyNumberFormat="1" applyFont="1" applyFill="1" applyBorder="1" applyAlignment="1" applyProtection="1">
      <alignment horizontal="right" vertical="center"/>
    </xf>
    <xf numFmtId="164" fontId="13" fillId="0" borderId="57" xfId="0" applyNumberFormat="1" applyFont="1" applyBorder="1" applyAlignment="1" applyProtection="1">
      <alignment horizontal="right" vertical="center"/>
      <protection locked="0"/>
    </xf>
    <xf numFmtId="164" fontId="13" fillId="0" borderId="17" xfId="0" applyNumberFormat="1" applyFont="1" applyBorder="1" applyAlignment="1" applyProtection="1">
      <alignment horizontal="right" vertical="center"/>
      <protection locked="0"/>
    </xf>
    <xf numFmtId="164" fontId="8" fillId="5" borderId="58" xfId="0" applyNumberFormat="1" applyFont="1" applyFill="1" applyBorder="1" applyAlignment="1" applyProtection="1">
      <alignment horizontal="right" vertical="center"/>
    </xf>
    <xf numFmtId="164" fontId="8" fillId="5" borderId="59" xfId="0" applyNumberFormat="1" applyFont="1" applyFill="1" applyBorder="1" applyAlignment="1" applyProtection="1">
      <alignment horizontal="right" vertical="center"/>
    </xf>
    <xf numFmtId="164" fontId="13" fillId="0" borderId="60" xfId="0" applyNumberFormat="1" applyFont="1" applyBorder="1" applyAlignment="1" applyProtection="1">
      <alignment horizontal="right" vertical="center"/>
      <protection locked="0"/>
    </xf>
    <xf numFmtId="164" fontId="13" fillId="0" borderId="61" xfId="0" applyNumberFormat="1" applyFont="1" applyBorder="1" applyAlignment="1" applyProtection="1">
      <alignment horizontal="right" vertical="center"/>
      <protection locked="0"/>
    </xf>
    <xf numFmtId="164" fontId="13" fillId="0" borderId="62" xfId="0" applyNumberFormat="1" applyFont="1" applyBorder="1" applyAlignment="1" applyProtection="1">
      <alignment horizontal="right" vertical="center"/>
      <protection locked="0"/>
    </xf>
    <xf numFmtId="164" fontId="13" fillId="0" borderId="63" xfId="0" applyNumberFormat="1" applyFont="1" applyBorder="1" applyAlignment="1" applyProtection="1">
      <alignment horizontal="right" vertical="center"/>
      <protection locked="0"/>
    </xf>
    <xf numFmtId="164" fontId="8" fillId="5" borderId="64" xfId="0" applyNumberFormat="1" applyFont="1" applyFill="1" applyBorder="1" applyAlignment="1" applyProtection="1">
      <alignment horizontal="right" vertical="center"/>
    </xf>
    <xf numFmtId="164" fontId="8" fillId="5" borderId="65" xfId="0" applyNumberFormat="1" applyFont="1" applyFill="1" applyBorder="1" applyAlignment="1" applyProtection="1">
      <alignment horizontal="right" vertical="center"/>
    </xf>
    <xf numFmtId="164" fontId="13" fillId="0" borderId="66" xfId="0" applyNumberFormat="1" applyFont="1" applyBorder="1" applyAlignment="1" applyProtection="1">
      <alignment horizontal="right" vertical="center"/>
      <protection locked="0"/>
    </xf>
    <xf numFmtId="164" fontId="13" fillId="0" borderId="67" xfId="0" applyNumberFormat="1" applyFont="1" applyBorder="1" applyAlignment="1" applyProtection="1">
      <alignment horizontal="right" vertical="center"/>
      <protection locked="0"/>
    </xf>
    <xf numFmtId="164" fontId="13" fillId="5" borderId="18" xfId="0" applyNumberFormat="1" applyFont="1" applyFill="1" applyBorder="1" applyAlignment="1" applyProtection="1">
      <alignment horizontal="right"/>
      <protection locked="0"/>
    </xf>
    <xf numFmtId="164" fontId="21" fillId="9" borderId="0" xfId="0" applyNumberFormat="1" applyFont="1" applyFill="1" applyBorder="1" applyAlignment="1" applyProtection="1">
      <alignment horizontal="right" vertical="center"/>
    </xf>
    <xf numFmtId="164" fontId="9" fillId="9" borderId="0" xfId="0" applyNumberFormat="1" applyFont="1" applyFill="1" applyBorder="1" applyAlignment="1" applyProtection="1">
      <alignment horizontal="right" vertical="center"/>
      <protection locked="0"/>
    </xf>
    <xf numFmtId="164" fontId="21" fillId="9" borderId="0" xfId="0" applyNumberFormat="1" applyFont="1" applyFill="1" applyBorder="1" applyAlignment="1" applyProtection="1">
      <alignment horizontal="right" vertical="center"/>
      <protection locked="0"/>
    </xf>
    <xf numFmtId="0" fontId="35" fillId="0" borderId="0" xfId="0" applyFont="1" applyProtection="1"/>
    <xf numFmtId="164" fontId="4" fillId="0" borderId="10" xfId="0" applyNumberFormat="1" applyFont="1" applyFill="1" applyBorder="1" applyAlignment="1" applyProtection="1">
      <alignment horizontal="right" vertical="center"/>
      <protection locked="0"/>
    </xf>
    <xf numFmtId="164" fontId="4" fillId="0" borderId="59" xfId="0" applyNumberFormat="1" applyFont="1" applyFill="1" applyBorder="1" applyAlignment="1" applyProtection="1">
      <alignment horizontal="right" vertical="center"/>
      <protection locked="0"/>
    </xf>
    <xf numFmtId="164" fontId="36" fillId="9" borderId="5" xfId="0" applyNumberFormat="1" applyFont="1" applyFill="1" applyBorder="1" applyAlignment="1" applyProtection="1">
      <alignment horizontal="right" vertical="center"/>
      <protection locked="0"/>
    </xf>
    <xf numFmtId="164" fontId="4" fillId="10" borderId="15" xfId="0" applyNumberFormat="1" applyFont="1" applyFill="1" applyBorder="1" applyAlignment="1" applyProtection="1">
      <alignment horizontal="right" vertical="center"/>
    </xf>
    <xf numFmtId="164" fontId="36" fillId="9" borderId="5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 wrapText="1"/>
    </xf>
    <xf numFmtId="164" fontId="9" fillId="9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24" fillId="0" borderId="13" xfId="1" applyNumberFormat="1" applyFont="1" applyBorder="1" applyAlignment="1" applyProtection="1">
      <alignment horizontal="right" vertical="center" wrapText="1"/>
    </xf>
    <xf numFmtId="0" fontId="24" fillId="0" borderId="31" xfId="1" applyNumberFormat="1" applyFont="1" applyBorder="1" applyAlignment="1" applyProtection="1">
      <alignment horizontal="right" vertical="center" wrapText="1"/>
    </xf>
    <xf numFmtId="0" fontId="24" fillId="0" borderId="38" xfId="1" applyNumberFormat="1" applyFont="1" applyBorder="1" applyAlignment="1" applyProtection="1">
      <alignment horizontal="left" vertical="center" wrapText="1"/>
    </xf>
    <xf numFmtId="0" fontId="24" fillId="0" borderId="39" xfId="1" applyNumberFormat="1" applyFont="1" applyBorder="1" applyAlignment="1" applyProtection="1">
      <alignment horizontal="left" vertical="center" wrapText="1"/>
    </xf>
    <xf numFmtId="0" fontId="24" fillId="0" borderId="13" xfId="3" applyFont="1" applyFill="1" applyBorder="1" applyAlignment="1" applyProtection="1">
      <alignment horizontal="right" vertical="center" wrapText="1"/>
    </xf>
    <xf numFmtId="0" fontId="24" fillId="0" borderId="31" xfId="3" applyFont="1" applyFill="1" applyBorder="1" applyAlignment="1" applyProtection="1">
      <alignment horizontal="right" vertical="center" wrapText="1"/>
    </xf>
    <xf numFmtId="0" fontId="24" fillId="0" borderId="38" xfId="3" applyFont="1" applyFill="1" applyBorder="1" applyAlignment="1" applyProtection="1">
      <alignment horizontal="left" vertical="center" wrapText="1"/>
    </xf>
    <xf numFmtId="0" fontId="24" fillId="0" borderId="39" xfId="3" applyFont="1" applyFill="1" applyBorder="1" applyAlignment="1" applyProtection="1">
      <alignment horizontal="left" vertical="center" wrapText="1"/>
    </xf>
    <xf numFmtId="0" fontId="24" fillId="0" borderId="13" xfId="2" applyNumberFormat="1" applyFont="1" applyBorder="1" applyAlignment="1" applyProtection="1">
      <alignment horizontal="right" vertical="center" wrapText="1"/>
    </xf>
    <xf numFmtId="0" fontId="24" fillId="0" borderId="31" xfId="2" applyNumberFormat="1" applyFont="1" applyBorder="1" applyAlignment="1" applyProtection="1">
      <alignment horizontal="right" vertical="center" wrapText="1"/>
    </xf>
    <xf numFmtId="0" fontId="24" fillId="0" borderId="38" xfId="2" applyNumberFormat="1" applyFont="1" applyBorder="1" applyAlignment="1" applyProtection="1">
      <alignment horizontal="left" vertical="center" wrapText="1"/>
    </xf>
    <xf numFmtId="0" fontId="24" fillId="0" borderId="39" xfId="2" applyNumberFormat="1" applyFont="1" applyBorder="1" applyAlignment="1" applyProtection="1">
      <alignment horizontal="left" vertical="center" wrapText="1"/>
    </xf>
  </cellXfs>
  <cellStyles count="5">
    <cellStyle name="Link" xfId="4" builtinId="8"/>
    <cellStyle name="Standard" xfId="0" builtinId="0"/>
    <cellStyle name="Standard 2" xfId="1"/>
    <cellStyle name="Standard 2 2" xfId="2"/>
    <cellStyle name="Standard_Auszug_aus_KantonalerGliederung_Anlagespiegel 2" xfId="3"/>
  </cellStyles>
  <dxfs count="56">
    <dxf>
      <font>
        <color theme="0"/>
      </font>
    </dxf>
    <dxf>
      <font>
        <color theme="0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09"/>
  <sheetViews>
    <sheetView tabSelected="1" zoomScaleNormal="100" workbookViewId="0">
      <selection activeCell="C4" sqref="C3:C4"/>
    </sheetView>
  </sheetViews>
  <sheetFormatPr baseColWidth="10" defaultRowHeight="14.25" x14ac:dyDescent="0.2"/>
  <cols>
    <col min="1" max="1" width="16.42578125" style="91" customWidth="1"/>
    <col min="2" max="2" width="64.85546875" style="91" customWidth="1"/>
    <col min="3" max="3" width="13.7109375" style="92" customWidth="1"/>
    <col min="4" max="4" width="12.28515625" style="92" customWidth="1"/>
    <col min="5" max="5" width="12.28515625" style="92" bestFit="1" customWidth="1"/>
    <col min="6" max="6" width="10.7109375" style="91" customWidth="1"/>
    <col min="7" max="7" width="13.28515625" style="91" customWidth="1"/>
    <col min="8" max="11" width="11.42578125" style="91"/>
    <col min="12" max="12" width="21.28515625" style="91" customWidth="1"/>
    <col min="13" max="15" width="11.42578125" style="91"/>
    <col min="16" max="16384" width="11.42578125" style="92"/>
  </cols>
  <sheetData>
    <row r="1" spans="1:15" ht="15.75" x14ac:dyDescent="0.25">
      <c r="A1" s="1"/>
      <c r="B1" s="93"/>
      <c r="C1" s="2" t="s">
        <v>0</v>
      </c>
      <c r="D1" s="2" t="s">
        <v>250</v>
      </c>
      <c r="E1" s="2" t="s">
        <v>0</v>
      </c>
      <c r="G1" s="317" t="s">
        <v>286</v>
      </c>
    </row>
    <row r="2" spans="1:15" ht="15" thickBot="1" x14ac:dyDescent="0.25">
      <c r="A2" s="3" t="s">
        <v>1</v>
      </c>
      <c r="B2" s="2" t="s">
        <v>2</v>
      </c>
      <c r="C2" s="164">
        <v>2022</v>
      </c>
      <c r="D2" s="2">
        <f>C2</f>
        <v>2022</v>
      </c>
      <c r="E2" s="2">
        <f>C2-1</f>
        <v>2021</v>
      </c>
    </row>
    <row r="3" spans="1:15" ht="15.75" thickBot="1" x14ac:dyDescent="0.3">
      <c r="A3" s="4" t="s">
        <v>3</v>
      </c>
      <c r="B3" s="94"/>
      <c r="C3" s="165"/>
      <c r="D3" s="165"/>
      <c r="E3" s="165"/>
      <c r="G3" s="317" t="s">
        <v>279</v>
      </c>
    </row>
    <row r="4" spans="1:15" s="97" customFormat="1" ht="15" thickBot="1" x14ac:dyDescent="0.3">
      <c r="A4" s="5">
        <v>30</v>
      </c>
      <c r="B4" s="100" t="s">
        <v>4</v>
      </c>
      <c r="C4" s="101"/>
      <c r="D4" s="101"/>
      <c r="E4" s="101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5" s="97" customFormat="1" x14ac:dyDescent="0.2">
      <c r="A5" s="6">
        <v>31</v>
      </c>
      <c r="B5" s="102" t="s">
        <v>5</v>
      </c>
      <c r="C5" s="103"/>
      <c r="D5" s="103"/>
      <c r="E5" s="103"/>
      <c r="F5" s="96"/>
      <c r="G5" s="274"/>
      <c r="H5" s="275"/>
      <c r="I5" s="275"/>
      <c r="J5" s="275"/>
      <c r="K5" s="275"/>
      <c r="L5" s="275"/>
      <c r="M5" s="275"/>
      <c r="N5" s="275"/>
      <c r="O5" s="276"/>
    </row>
    <row r="6" spans="1:15" s="97" customFormat="1" ht="15" x14ac:dyDescent="0.25">
      <c r="A6" s="6" t="s">
        <v>6</v>
      </c>
      <c r="B6" s="102" t="s">
        <v>7</v>
      </c>
      <c r="C6" s="103"/>
      <c r="D6" s="103"/>
      <c r="E6" s="103"/>
      <c r="F6" s="96"/>
      <c r="G6" s="280" t="s">
        <v>281</v>
      </c>
      <c r="H6" s="277"/>
      <c r="I6" s="277"/>
      <c r="J6" s="277"/>
      <c r="K6" s="277"/>
      <c r="L6" s="277"/>
      <c r="M6" s="277"/>
      <c r="N6" s="277"/>
      <c r="O6" s="278"/>
    </row>
    <row r="7" spans="1:15" s="97" customFormat="1" x14ac:dyDescent="0.25">
      <c r="A7" s="6" t="s">
        <v>8</v>
      </c>
      <c r="B7" s="102" t="s">
        <v>9</v>
      </c>
      <c r="C7" s="103"/>
      <c r="D7" s="103"/>
      <c r="E7" s="103"/>
      <c r="F7" s="96"/>
      <c r="G7" s="279" t="s">
        <v>283</v>
      </c>
      <c r="H7" s="287" t="s">
        <v>285</v>
      </c>
      <c r="I7" s="277" t="s">
        <v>284</v>
      </c>
      <c r="J7" s="277"/>
      <c r="K7" s="277"/>
      <c r="L7" s="277"/>
      <c r="M7" s="277"/>
      <c r="N7" s="277"/>
      <c r="O7" s="278"/>
    </row>
    <row r="8" spans="1:15" s="97" customFormat="1" x14ac:dyDescent="0.25">
      <c r="A8" s="6">
        <v>33</v>
      </c>
      <c r="B8" s="102" t="s">
        <v>10</v>
      </c>
      <c r="C8" s="7">
        <f>C9</f>
        <v>0</v>
      </c>
      <c r="D8" s="7">
        <f t="shared" ref="D8:E8" si="0">D9</f>
        <v>0</v>
      </c>
      <c r="E8" s="7">
        <f t="shared" si="0"/>
        <v>0</v>
      </c>
      <c r="F8" s="96"/>
      <c r="G8" s="279" t="s">
        <v>282</v>
      </c>
      <c r="H8" s="277"/>
      <c r="I8" s="277"/>
      <c r="J8" s="277"/>
      <c r="K8" s="277"/>
      <c r="L8" s="277"/>
      <c r="M8" s="277"/>
      <c r="N8" s="277"/>
      <c r="O8" s="278"/>
    </row>
    <row r="9" spans="1:15" s="97" customFormat="1" x14ac:dyDescent="0.25">
      <c r="A9" s="6">
        <v>330</v>
      </c>
      <c r="B9" s="102" t="s">
        <v>11</v>
      </c>
      <c r="C9" s="103"/>
      <c r="D9" s="103"/>
      <c r="E9" s="103"/>
      <c r="F9" s="96"/>
      <c r="G9" s="279"/>
      <c r="H9" s="277"/>
      <c r="I9" s="277"/>
      <c r="J9" s="277"/>
      <c r="K9" s="277"/>
      <c r="L9" s="277"/>
      <c r="M9" s="277"/>
      <c r="N9" s="277"/>
      <c r="O9" s="278"/>
    </row>
    <row r="10" spans="1:15" s="97" customFormat="1" ht="15" x14ac:dyDescent="0.25">
      <c r="A10" s="6">
        <v>332</v>
      </c>
      <c r="B10" s="102" t="s">
        <v>12</v>
      </c>
      <c r="C10" s="103"/>
      <c r="D10" s="103"/>
      <c r="E10" s="103"/>
      <c r="F10" s="96"/>
      <c r="G10" s="280" t="s">
        <v>252</v>
      </c>
      <c r="H10" s="277"/>
      <c r="I10" s="277"/>
      <c r="J10" s="277"/>
      <c r="K10" s="277"/>
      <c r="L10" s="291">
        <v>0</v>
      </c>
      <c r="M10" s="277"/>
      <c r="N10" s="277"/>
      <c r="O10" s="278"/>
    </row>
    <row r="11" spans="1:15" s="97" customFormat="1" x14ac:dyDescent="0.25">
      <c r="A11" s="6">
        <v>339</v>
      </c>
      <c r="B11" s="102" t="s">
        <v>13</v>
      </c>
      <c r="C11" s="103"/>
      <c r="D11" s="103"/>
      <c r="E11" s="103"/>
      <c r="F11" s="96"/>
      <c r="G11" s="279"/>
      <c r="H11" s="277"/>
      <c r="I11" s="277"/>
      <c r="J11" s="277"/>
      <c r="K11" s="277"/>
      <c r="L11" s="277"/>
      <c r="M11" s="277"/>
      <c r="N11" s="277"/>
      <c r="O11" s="278"/>
    </row>
    <row r="12" spans="1:15" s="97" customFormat="1" x14ac:dyDescent="0.25">
      <c r="A12" s="6" t="s">
        <v>278</v>
      </c>
      <c r="B12" s="323" t="s">
        <v>287</v>
      </c>
      <c r="C12" s="8">
        <f>SUM(C13,C14)</f>
        <v>0</v>
      </c>
      <c r="D12" s="8">
        <f>SUM(D13,D14)</f>
        <v>0</v>
      </c>
      <c r="E12" s="8">
        <f t="shared" ref="E12" si="1">SUM(E13,E14)</f>
        <v>0</v>
      </c>
      <c r="F12" s="96"/>
      <c r="G12" s="279" t="s">
        <v>253</v>
      </c>
      <c r="H12" s="277"/>
      <c r="I12" s="277"/>
      <c r="J12" s="277"/>
      <c r="K12" s="277"/>
      <c r="L12" s="291">
        <v>0</v>
      </c>
      <c r="M12" s="277"/>
      <c r="N12" s="277"/>
      <c r="O12" s="278"/>
    </row>
    <row r="13" spans="1:15" s="97" customFormat="1" x14ac:dyDescent="0.2">
      <c r="A13" s="6">
        <v>350</v>
      </c>
      <c r="B13" s="323" t="s">
        <v>293</v>
      </c>
      <c r="C13" s="103"/>
      <c r="D13" s="103"/>
      <c r="E13" s="98"/>
      <c r="F13" s="96"/>
      <c r="G13" s="279"/>
      <c r="H13" s="277"/>
      <c r="I13" s="277"/>
      <c r="J13" s="277"/>
      <c r="K13" s="277"/>
      <c r="L13" s="277"/>
      <c r="M13" s="277"/>
      <c r="N13" s="277"/>
      <c r="O13" s="278"/>
    </row>
    <row r="14" spans="1:15" s="97" customFormat="1" x14ac:dyDescent="0.25">
      <c r="A14" s="6">
        <v>901</v>
      </c>
      <c r="B14" s="323" t="s">
        <v>289</v>
      </c>
      <c r="C14" s="260"/>
      <c r="D14" s="260"/>
      <c r="E14" s="260"/>
      <c r="F14" s="96"/>
      <c r="G14" s="279" t="s">
        <v>280</v>
      </c>
      <c r="H14" s="277"/>
      <c r="I14" s="277"/>
      <c r="J14" s="277"/>
      <c r="K14" s="277"/>
      <c r="L14" s="291">
        <v>0</v>
      </c>
      <c r="M14" s="277"/>
      <c r="N14" s="277"/>
      <c r="O14" s="278"/>
    </row>
    <row r="15" spans="1:15" s="97" customFormat="1" x14ac:dyDescent="0.25">
      <c r="A15" s="6">
        <v>36</v>
      </c>
      <c r="B15" s="102" t="s">
        <v>14</v>
      </c>
      <c r="C15" s="103"/>
      <c r="D15" s="103"/>
      <c r="E15" s="103"/>
      <c r="F15" s="96"/>
      <c r="G15" s="279"/>
      <c r="H15" s="277"/>
      <c r="I15" s="277"/>
      <c r="J15" s="277"/>
      <c r="K15" s="277"/>
      <c r="L15" s="277"/>
      <c r="M15" s="277"/>
      <c r="N15" s="277"/>
      <c r="O15" s="278"/>
    </row>
    <row r="16" spans="1:15" s="97" customFormat="1" x14ac:dyDescent="0.25">
      <c r="A16" s="6" t="s">
        <v>15</v>
      </c>
      <c r="B16" s="102" t="s">
        <v>16</v>
      </c>
      <c r="C16" s="103"/>
      <c r="D16" s="103"/>
      <c r="E16" s="103"/>
      <c r="F16" s="96"/>
      <c r="G16" s="279" t="s">
        <v>206</v>
      </c>
      <c r="H16" s="277"/>
      <c r="I16" s="277"/>
      <c r="J16" s="277"/>
      <c r="K16" s="277"/>
      <c r="L16" s="292">
        <v>0</v>
      </c>
      <c r="M16" s="277"/>
      <c r="N16" s="277"/>
      <c r="O16" s="278"/>
    </row>
    <row r="17" spans="1:15" s="97" customFormat="1" x14ac:dyDescent="0.25">
      <c r="A17" s="6" t="s">
        <v>17</v>
      </c>
      <c r="B17" s="102" t="s">
        <v>18</v>
      </c>
      <c r="C17" s="103"/>
      <c r="D17" s="103"/>
      <c r="E17" s="103"/>
      <c r="F17" s="96"/>
      <c r="G17" s="279"/>
      <c r="H17" s="277"/>
      <c r="I17" s="277"/>
      <c r="J17" s="277"/>
      <c r="K17" s="277"/>
      <c r="L17" s="288"/>
      <c r="M17" s="277"/>
      <c r="N17" s="277"/>
      <c r="O17" s="278"/>
    </row>
    <row r="18" spans="1:15" s="97" customFormat="1" x14ac:dyDescent="0.25">
      <c r="A18" s="6">
        <v>364</v>
      </c>
      <c r="B18" s="102" t="s">
        <v>19</v>
      </c>
      <c r="C18" s="103"/>
      <c r="D18" s="103"/>
      <c r="E18" s="103"/>
      <c r="F18" s="96"/>
      <c r="G18" s="279" t="str">
        <f>IF(C2=2022,"Sofern im Voranschlag 2022 diese Werte nicht berechnet wurden, kann in die obigen Zellen ein Null gesetzt werden.","")</f>
        <v>Sofern im Voranschlag 2022 diese Werte nicht berechnet wurden, kann in die obigen Zellen ein Null gesetzt werden.</v>
      </c>
      <c r="H18" s="277"/>
      <c r="I18" s="277"/>
      <c r="J18" s="277"/>
      <c r="K18" s="277"/>
      <c r="L18" s="288"/>
      <c r="M18" s="277"/>
      <c r="N18" s="277"/>
      <c r="O18" s="278"/>
    </row>
    <row r="19" spans="1:15" s="97" customFormat="1" ht="15" thickBot="1" x14ac:dyDescent="0.3">
      <c r="A19" s="6">
        <v>365</v>
      </c>
      <c r="B19" s="102" t="s">
        <v>20</v>
      </c>
      <c r="C19" s="103"/>
      <c r="D19" s="103"/>
      <c r="E19" s="103"/>
      <c r="F19" s="96"/>
      <c r="G19" s="281"/>
      <c r="H19" s="282"/>
      <c r="I19" s="282"/>
      <c r="J19" s="282"/>
      <c r="K19" s="282"/>
      <c r="L19" s="282"/>
      <c r="M19" s="282"/>
      <c r="N19" s="282"/>
      <c r="O19" s="283"/>
    </row>
    <row r="20" spans="1:15" s="97" customFormat="1" x14ac:dyDescent="0.25">
      <c r="A20" s="6">
        <v>366</v>
      </c>
      <c r="B20" s="102" t="s">
        <v>21</v>
      </c>
      <c r="C20" s="103"/>
      <c r="D20" s="103"/>
      <c r="E20" s="103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1:15" s="97" customFormat="1" x14ac:dyDescent="0.25">
      <c r="A21" s="6">
        <v>37</v>
      </c>
      <c r="B21" s="102" t="s">
        <v>22</v>
      </c>
      <c r="C21" s="103"/>
      <c r="D21" s="103"/>
      <c r="E21" s="103"/>
      <c r="F21" s="96"/>
      <c r="G21" s="96"/>
      <c r="H21" s="96"/>
      <c r="I21" s="96"/>
      <c r="J21" s="96"/>
      <c r="K21" s="96"/>
      <c r="L21" s="96"/>
      <c r="M21" s="96"/>
      <c r="N21" s="96"/>
      <c r="O21" s="96"/>
    </row>
    <row r="22" spans="1:15" s="97" customFormat="1" x14ac:dyDescent="0.25">
      <c r="A22" s="6" t="s">
        <v>23</v>
      </c>
      <c r="B22" s="102" t="s">
        <v>24</v>
      </c>
      <c r="C22" s="103"/>
      <c r="D22" s="103"/>
      <c r="E22" s="103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1:15" s="97" customFormat="1" x14ac:dyDescent="0.25">
      <c r="A23" s="6" t="s">
        <v>25</v>
      </c>
      <c r="B23" s="102" t="s">
        <v>26</v>
      </c>
      <c r="C23" s="103"/>
      <c r="D23" s="103"/>
      <c r="E23" s="103"/>
      <c r="F23" s="96"/>
      <c r="G23" s="96"/>
      <c r="H23" s="96"/>
      <c r="I23" s="96"/>
      <c r="J23" s="96"/>
      <c r="K23" s="96"/>
      <c r="L23" s="96"/>
      <c r="M23" s="96"/>
      <c r="N23" s="96"/>
      <c r="O23" s="96"/>
    </row>
    <row r="24" spans="1:15" s="97" customFormat="1" x14ac:dyDescent="0.25">
      <c r="A24" s="9">
        <v>39</v>
      </c>
      <c r="B24" s="104" t="s">
        <v>27</v>
      </c>
      <c r="C24" s="105"/>
      <c r="D24" s="105"/>
      <c r="E24" s="105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1:15" s="325" customFormat="1" x14ac:dyDescent="0.25">
      <c r="A25" s="11" t="s">
        <v>28</v>
      </c>
      <c r="B25" s="12" t="s">
        <v>248</v>
      </c>
      <c r="C25" s="13">
        <f>SUM(C4,C5,C8,C12,C15,C21)</f>
        <v>0</v>
      </c>
      <c r="D25" s="13">
        <f t="shared" ref="D25:E25" si="2">SUM(D4,D5,D8,D12,D15,D21)</f>
        <v>0</v>
      </c>
      <c r="E25" s="13">
        <f t="shared" si="2"/>
        <v>0</v>
      </c>
      <c r="F25" s="96"/>
      <c r="G25" s="10"/>
      <c r="H25" s="10"/>
      <c r="I25" s="10"/>
      <c r="J25" s="10"/>
      <c r="K25" s="10"/>
      <c r="L25" s="10"/>
      <c r="M25" s="10"/>
      <c r="N25" s="10"/>
      <c r="O25" s="10"/>
    </row>
    <row r="26" spans="1:15" s="97" customFormat="1" x14ac:dyDescent="0.25">
      <c r="A26" s="14">
        <v>40</v>
      </c>
      <c r="B26" s="106" t="s">
        <v>29</v>
      </c>
      <c r="C26" s="15">
        <f>SUM(C27,C28,C29)</f>
        <v>0</v>
      </c>
      <c r="D26" s="15">
        <f>SUM(D27,D28,D29)</f>
        <v>0</v>
      </c>
      <c r="E26" s="15">
        <f t="shared" ref="E26" si="3">SUM(E27,E28,E29)</f>
        <v>0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</row>
    <row r="27" spans="1:15" s="97" customFormat="1" x14ac:dyDescent="0.2">
      <c r="A27" s="6">
        <v>400</v>
      </c>
      <c r="B27" s="102" t="s">
        <v>30</v>
      </c>
      <c r="C27" s="16"/>
      <c r="D27" s="16"/>
      <c r="E27" s="16"/>
      <c r="F27" s="96"/>
      <c r="G27" s="156"/>
      <c r="H27" s="96"/>
      <c r="I27" s="96"/>
      <c r="J27" s="96"/>
      <c r="K27" s="96"/>
      <c r="L27" s="96"/>
      <c r="M27" s="96"/>
      <c r="N27" s="96"/>
      <c r="O27" s="96"/>
    </row>
    <row r="28" spans="1:15" s="97" customFormat="1" x14ac:dyDescent="0.2">
      <c r="A28" s="6">
        <v>401</v>
      </c>
      <c r="B28" s="102" t="s">
        <v>31</v>
      </c>
      <c r="C28" s="16"/>
      <c r="D28" s="16"/>
      <c r="E28" s="16"/>
      <c r="F28" s="96"/>
      <c r="G28" s="156"/>
      <c r="H28" s="96"/>
      <c r="I28" s="96"/>
      <c r="J28" s="96"/>
      <c r="K28" s="96"/>
      <c r="L28" s="96"/>
      <c r="M28" s="96"/>
      <c r="N28" s="96"/>
      <c r="O28" s="96"/>
    </row>
    <row r="29" spans="1:15" s="97" customFormat="1" x14ac:dyDescent="0.2">
      <c r="A29" s="6" t="s">
        <v>32</v>
      </c>
      <c r="B29" s="102" t="s">
        <v>33</v>
      </c>
      <c r="C29" s="103"/>
      <c r="D29" s="103"/>
      <c r="E29" s="103"/>
      <c r="F29" s="96"/>
      <c r="G29" s="156"/>
      <c r="H29" s="96"/>
      <c r="I29" s="96"/>
      <c r="J29" s="96"/>
      <c r="K29" s="96"/>
      <c r="L29" s="96"/>
      <c r="M29" s="96"/>
      <c r="N29" s="96"/>
      <c r="O29" s="96"/>
    </row>
    <row r="30" spans="1:15" s="97" customFormat="1" x14ac:dyDescent="0.25">
      <c r="A30" s="6">
        <v>4021</v>
      </c>
      <c r="B30" s="102" t="s">
        <v>34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1:15" s="97" customFormat="1" x14ac:dyDescent="0.25">
      <c r="A31" s="6">
        <v>4022</v>
      </c>
      <c r="B31" s="102" t="s">
        <v>35</v>
      </c>
      <c r="C31" s="103"/>
      <c r="D31" s="103"/>
      <c r="E31" s="103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1:15" s="97" customFormat="1" x14ac:dyDescent="0.25">
      <c r="A32" s="6">
        <v>4023</v>
      </c>
      <c r="B32" s="102" t="s">
        <v>36</v>
      </c>
      <c r="C32" s="103"/>
      <c r="D32" s="103"/>
      <c r="E32" s="103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1:15" s="97" customFormat="1" x14ac:dyDescent="0.2">
      <c r="A33" s="6">
        <v>41</v>
      </c>
      <c r="B33" s="102" t="s">
        <v>37</v>
      </c>
      <c r="C33" s="103"/>
      <c r="D33" s="103"/>
      <c r="E33" s="103"/>
      <c r="F33" s="96"/>
      <c r="G33" s="156"/>
      <c r="H33" s="96"/>
      <c r="I33" s="96"/>
      <c r="J33" s="96"/>
      <c r="K33" s="96"/>
      <c r="L33" s="96"/>
      <c r="M33" s="96"/>
      <c r="N33" s="96"/>
      <c r="O33" s="96"/>
    </row>
    <row r="34" spans="1:15" s="97" customFormat="1" x14ac:dyDescent="0.2">
      <c r="A34" s="6">
        <v>42</v>
      </c>
      <c r="B34" s="102" t="s">
        <v>38</v>
      </c>
      <c r="C34" s="103"/>
      <c r="D34" s="103"/>
      <c r="E34" s="103"/>
      <c r="F34" s="96"/>
      <c r="G34" s="156"/>
      <c r="H34" s="96"/>
      <c r="I34" s="96"/>
      <c r="J34" s="96"/>
      <c r="K34" s="96"/>
      <c r="L34" s="96"/>
      <c r="M34" s="96"/>
      <c r="N34" s="96"/>
      <c r="O34" s="96"/>
    </row>
    <row r="35" spans="1:15" s="97" customFormat="1" x14ac:dyDescent="0.25">
      <c r="A35" s="6">
        <v>43</v>
      </c>
      <c r="B35" s="102" t="s">
        <v>39</v>
      </c>
      <c r="C35" s="7">
        <f>C39</f>
        <v>0</v>
      </c>
      <c r="D35" s="7">
        <f t="shared" ref="D35:E35" si="4">D39</f>
        <v>0</v>
      </c>
      <c r="E35" s="7">
        <f t="shared" si="4"/>
        <v>0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1:15" s="97" customFormat="1" x14ac:dyDescent="0.25">
      <c r="A36" s="6">
        <v>430</v>
      </c>
      <c r="B36" s="102" t="s">
        <v>39</v>
      </c>
      <c r="C36" s="103"/>
      <c r="D36" s="103"/>
      <c r="E36" s="103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5" s="97" customFormat="1" x14ac:dyDescent="0.25">
      <c r="A37" s="6">
        <v>431</v>
      </c>
      <c r="B37" s="102" t="s">
        <v>40</v>
      </c>
      <c r="C37" s="103"/>
      <c r="D37" s="103"/>
      <c r="E37" s="103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1:15" s="97" customFormat="1" x14ac:dyDescent="0.25">
      <c r="A38" s="6">
        <v>432</v>
      </c>
      <c r="B38" s="102" t="s">
        <v>41</v>
      </c>
      <c r="C38" s="103"/>
      <c r="D38" s="103"/>
      <c r="E38" s="103"/>
      <c r="F38" s="96"/>
      <c r="G38" s="96"/>
      <c r="H38" s="96"/>
      <c r="I38" s="96"/>
      <c r="J38" s="96"/>
      <c r="K38" s="96"/>
      <c r="L38" s="96"/>
      <c r="M38" s="96"/>
      <c r="N38" s="96"/>
      <c r="O38" s="96"/>
    </row>
    <row r="39" spans="1:15" s="97" customFormat="1" x14ac:dyDescent="0.25">
      <c r="A39" s="6">
        <v>439</v>
      </c>
      <c r="B39" s="102" t="s">
        <v>42</v>
      </c>
      <c r="C39" s="103"/>
      <c r="D39" s="103"/>
      <c r="E39" s="16"/>
      <c r="F39" s="96"/>
      <c r="G39" s="96"/>
      <c r="H39" s="96"/>
      <c r="I39" s="96"/>
      <c r="J39" s="96"/>
      <c r="K39" s="96"/>
      <c r="L39" s="96"/>
      <c r="M39" s="96"/>
      <c r="N39" s="96"/>
      <c r="O39" s="96"/>
    </row>
    <row r="40" spans="1:15" s="97" customFormat="1" x14ac:dyDescent="0.25">
      <c r="A40" s="6">
        <v>45</v>
      </c>
      <c r="B40" s="323" t="s">
        <v>290</v>
      </c>
      <c r="C40" s="7">
        <f>SUM(C41,C42)</f>
        <v>0</v>
      </c>
      <c r="D40" s="7">
        <f>SUM(D41,D42)</f>
        <v>0</v>
      </c>
      <c r="E40" s="7">
        <f>SUM(E41,E42)</f>
        <v>0</v>
      </c>
      <c r="F40" s="96"/>
      <c r="G40" s="96"/>
      <c r="H40" s="96"/>
      <c r="I40" s="96"/>
      <c r="J40" s="96"/>
      <c r="K40" s="96"/>
      <c r="L40" s="96"/>
      <c r="M40" s="96"/>
      <c r="N40" s="96"/>
      <c r="O40" s="96"/>
    </row>
    <row r="41" spans="1:15" s="97" customFormat="1" x14ac:dyDescent="0.2">
      <c r="A41" s="6">
        <v>450</v>
      </c>
      <c r="B41" s="323" t="s">
        <v>291</v>
      </c>
      <c r="C41" s="103"/>
      <c r="D41" s="103"/>
      <c r="E41" s="98"/>
      <c r="F41" s="96"/>
      <c r="G41" s="96"/>
      <c r="H41" s="96"/>
      <c r="I41" s="96"/>
      <c r="J41" s="96"/>
      <c r="K41" s="96"/>
      <c r="L41" s="96"/>
      <c r="M41" s="96"/>
      <c r="N41" s="96"/>
      <c r="O41" s="96"/>
    </row>
    <row r="42" spans="1:15" s="97" customFormat="1" hidden="1" x14ac:dyDescent="0.25">
      <c r="A42" s="285">
        <v>451</v>
      </c>
      <c r="B42" s="286" t="s">
        <v>43</v>
      </c>
      <c r="C42" s="320"/>
      <c r="D42" s="320"/>
      <c r="E42" s="320"/>
      <c r="F42" s="96"/>
      <c r="G42" s="96"/>
      <c r="H42" s="96"/>
      <c r="I42" s="96"/>
      <c r="J42" s="96"/>
      <c r="K42" s="96"/>
      <c r="L42" s="96"/>
      <c r="M42" s="96"/>
      <c r="N42" s="96"/>
      <c r="O42" s="96"/>
    </row>
    <row r="43" spans="1:15" s="97" customFormat="1" x14ac:dyDescent="0.2">
      <c r="A43" s="6">
        <v>46</v>
      </c>
      <c r="B43" s="102" t="s">
        <v>44</v>
      </c>
      <c r="C43" s="103"/>
      <c r="D43" s="103"/>
      <c r="E43" s="103"/>
      <c r="F43" s="96"/>
      <c r="G43" s="156"/>
      <c r="H43" s="96"/>
      <c r="I43" s="96"/>
      <c r="J43" s="96"/>
      <c r="K43" s="96"/>
      <c r="L43" s="96"/>
      <c r="M43" s="96"/>
      <c r="N43" s="96"/>
      <c r="O43" s="96"/>
    </row>
    <row r="44" spans="1:15" s="97" customFormat="1" x14ac:dyDescent="0.25">
      <c r="A44" s="6" t="s">
        <v>45</v>
      </c>
      <c r="B44" s="102" t="s">
        <v>46</v>
      </c>
      <c r="C44" s="103"/>
      <c r="D44" s="103"/>
      <c r="E44" s="103"/>
      <c r="F44" s="96"/>
      <c r="G44" s="96"/>
      <c r="H44" s="96"/>
      <c r="I44" s="96"/>
      <c r="J44" s="96"/>
      <c r="K44" s="96"/>
      <c r="L44" s="96"/>
      <c r="M44" s="96"/>
      <c r="N44" s="96"/>
      <c r="O44" s="96"/>
    </row>
    <row r="45" spans="1:15" s="97" customFormat="1" x14ac:dyDescent="0.2">
      <c r="A45" s="6">
        <v>47</v>
      </c>
      <c r="B45" s="102" t="s">
        <v>22</v>
      </c>
      <c r="C45" s="103"/>
      <c r="D45" s="103"/>
      <c r="E45" s="103"/>
      <c r="F45" s="96"/>
      <c r="G45" s="156"/>
      <c r="H45" s="96"/>
      <c r="I45" s="96"/>
      <c r="J45" s="96"/>
      <c r="K45" s="96"/>
      <c r="L45" s="96"/>
      <c r="M45" s="96"/>
      <c r="N45" s="96"/>
      <c r="O45" s="96"/>
    </row>
    <row r="46" spans="1:15" s="97" customFormat="1" x14ac:dyDescent="0.2">
      <c r="A46" s="9">
        <v>49</v>
      </c>
      <c r="B46" s="104" t="s">
        <v>47</v>
      </c>
      <c r="C46" s="105"/>
      <c r="D46" s="105"/>
      <c r="E46" s="105"/>
      <c r="F46" s="96"/>
      <c r="G46" s="156"/>
      <c r="H46" s="96"/>
      <c r="I46" s="96"/>
      <c r="J46" s="96"/>
      <c r="K46" s="96"/>
      <c r="L46" s="96"/>
      <c r="M46" s="96"/>
      <c r="N46" s="96"/>
      <c r="O46" s="96"/>
    </row>
    <row r="47" spans="1:15" s="97" customFormat="1" x14ac:dyDescent="0.25">
      <c r="A47" s="17" t="s">
        <v>28</v>
      </c>
      <c r="B47" s="18" t="s">
        <v>247</v>
      </c>
      <c r="C47" s="19">
        <f>SUM(C45,C43,C40,C35,C33:C34,C26)</f>
        <v>0</v>
      </c>
      <c r="D47" s="19">
        <f>SUM(D26,D34,D35,D40,D43,D45,D33)</f>
        <v>0</v>
      </c>
      <c r="E47" s="19">
        <f>SUM(E26,E34,E35,E40,E43,E45,E33)</f>
        <v>0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1:15" s="97" customFormat="1" x14ac:dyDescent="0.25">
      <c r="A48" s="11" t="s">
        <v>28</v>
      </c>
      <c r="B48" s="12" t="s">
        <v>48</v>
      </c>
      <c r="C48" s="20">
        <f>C47-C25</f>
        <v>0</v>
      </c>
      <c r="D48" s="20">
        <f>D47-D25</f>
        <v>0</v>
      </c>
      <c r="E48" s="20">
        <f>E47-E25</f>
        <v>0</v>
      </c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49" spans="1:15" s="97" customFormat="1" x14ac:dyDescent="0.25">
      <c r="A49" s="14">
        <v>34</v>
      </c>
      <c r="B49" s="106" t="s">
        <v>49</v>
      </c>
      <c r="C49" s="7">
        <f>+SUM(C50,C53,C54,C55,C56,C57)</f>
        <v>0</v>
      </c>
      <c r="D49" s="7">
        <f t="shared" ref="D49:E49" si="5">+SUM(D50,D53,D54,D55,D56,D57)</f>
        <v>0</v>
      </c>
      <c r="E49" s="7">
        <f t="shared" si="5"/>
        <v>0</v>
      </c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1:15" s="97" customFormat="1" x14ac:dyDescent="0.25">
      <c r="A50" s="6">
        <v>340</v>
      </c>
      <c r="B50" s="102" t="s">
        <v>50</v>
      </c>
      <c r="C50" s="103"/>
      <c r="D50" s="103"/>
      <c r="E50" s="103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1:15" s="97" customFormat="1" x14ac:dyDescent="0.25">
      <c r="A51" s="6">
        <v>3401</v>
      </c>
      <c r="B51" s="102" t="s">
        <v>51</v>
      </c>
      <c r="C51" s="103"/>
      <c r="D51" s="103"/>
      <c r="E51" s="103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1:15" s="97" customFormat="1" x14ac:dyDescent="0.25">
      <c r="A52" s="6">
        <v>3406</v>
      </c>
      <c r="B52" s="102" t="s">
        <v>52</v>
      </c>
      <c r="C52" s="103"/>
      <c r="D52" s="103"/>
      <c r="E52" s="103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1:15" s="97" customFormat="1" x14ac:dyDescent="0.25">
      <c r="A53" s="6">
        <v>341</v>
      </c>
      <c r="B53" s="102" t="s">
        <v>53</v>
      </c>
      <c r="C53" s="103"/>
      <c r="D53" s="103"/>
      <c r="E53" s="103"/>
      <c r="F53" s="96"/>
      <c r="G53" s="96"/>
      <c r="H53" s="96"/>
      <c r="I53" s="96"/>
      <c r="J53" s="96"/>
      <c r="K53" s="96"/>
      <c r="L53" s="96"/>
      <c r="M53" s="96"/>
      <c r="N53" s="96"/>
      <c r="O53" s="96"/>
    </row>
    <row r="54" spans="1:15" s="97" customFormat="1" x14ac:dyDescent="0.25">
      <c r="A54" s="6">
        <v>342</v>
      </c>
      <c r="B54" s="102" t="s">
        <v>54</v>
      </c>
      <c r="C54" s="103"/>
      <c r="D54" s="103"/>
      <c r="E54" s="103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1:15" s="97" customFormat="1" x14ac:dyDescent="0.25">
      <c r="A55" s="6">
        <v>343</v>
      </c>
      <c r="B55" s="102" t="s">
        <v>55</v>
      </c>
      <c r="C55" s="103"/>
      <c r="D55" s="103"/>
      <c r="E55" s="103"/>
      <c r="F55" s="96"/>
      <c r="G55" s="96"/>
      <c r="H55" s="96"/>
      <c r="I55" s="96"/>
      <c r="J55" s="96"/>
      <c r="K55" s="96"/>
      <c r="L55" s="96"/>
      <c r="M55" s="96"/>
      <c r="N55" s="96"/>
      <c r="O55" s="96"/>
    </row>
    <row r="56" spans="1:15" s="97" customFormat="1" x14ac:dyDescent="0.25">
      <c r="A56" s="6">
        <v>344</v>
      </c>
      <c r="B56" s="102" t="s">
        <v>56</v>
      </c>
      <c r="C56" s="103"/>
      <c r="D56" s="103"/>
      <c r="E56" s="103"/>
      <c r="F56" s="96"/>
      <c r="G56" s="96"/>
      <c r="H56" s="96"/>
      <c r="I56" s="96"/>
      <c r="J56" s="96"/>
      <c r="K56" s="96"/>
      <c r="L56" s="96"/>
      <c r="M56" s="96"/>
      <c r="N56" s="96"/>
      <c r="O56" s="96"/>
    </row>
    <row r="57" spans="1:15" s="97" customFormat="1" x14ac:dyDescent="0.25">
      <c r="A57" s="6">
        <v>349</v>
      </c>
      <c r="B57" s="102" t="s">
        <v>57</v>
      </c>
      <c r="C57" s="103"/>
      <c r="D57" s="103"/>
      <c r="E57" s="103"/>
      <c r="F57" s="96"/>
      <c r="G57" s="96"/>
      <c r="H57" s="96"/>
      <c r="I57" s="96"/>
      <c r="J57" s="96"/>
      <c r="K57" s="96"/>
      <c r="L57" s="96"/>
      <c r="M57" s="96"/>
      <c r="N57" s="96"/>
      <c r="O57" s="96"/>
    </row>
    <row r="58" spans="1:15" s="97" customFormat="1" x14ac:dyDescent="0.25">
      <c r="A58" s="6">
        <v>44</v>
      </c>
      <c r="B58" s="102" t="s">
        <v>58</v>
      </c>
      <c r="C58" s="7">
        <f>SUM(C59:C70)</f>
        <v>0</v>
      </c>
      <c r="D58" s="7">
        <f t="shared" ref="D58:E58" si="6">SUM(D59:D70)</f>
        <v>0</v>
      </c>
      <c r="E58" s="7">
        <f t="shared" si="6"/>
        <v>0</v>
      </c>
      <c r="F58" s="96"/>
      <c r="G58" s="96"/>
      <c r="H58" s="96"/>
      <c r="I58" s="96"/>
      <c r="J58" s="96"/>
      <c r="K58" s="96"/>
      <c r="L58" s="96"/>
      <c r="M58" s="96"/>
      <c r="N58" s="96"/>
      <c r="O58" s="96"/>
    </row>
    <row r="59" spans="1:15" s="97" customFormat="1" x14ac:dyDescent="0.25">
      <c r="A59" s="6">
        <v>440</v>
      </c>
      <c r="B59" s="102" t="s">
        <v>59</v>
      </c>
      <c r="C59" s="103"/>
      <c r="D59" s="103"/>
      <c r="E59" s="103"/>
      <c r="F59" s="96"/>
      <c r="G59" s="96"/>
      <c r="H59" s="96"/>
      <c r="I59" s="96"/>
      <c r="J59" s="96"/>
      <c r="K59" s="96"/>
      <c r="L59" s="96"/>
      <c r="M59" s="96"/>
      <c r="N59" s="96"/>
      <c r="O59" s="96"/>
    </row>
    <row r="60" spans="1:15" s="97" customFormat="1" x14ac:dyDescent="0.25">
      <c r="A60" s="6">
        <v>441</v>
      </c>
      <c r="B60" s="102" t="s">
        <v>60</v>
      </c>
      <c r="C60" s="103"/>
      <c r="D60" s="103"/>
      <c r="E60" s="103"/>
      <c r="F60" s="96"/>
      <c r="G60" s="96"/>
      <c r="H60" s="96"/>
      <c r="I60" s="96"/>
      <c r="J60" s="96"/>
      <c r="K60" s="96"/>
      <c r="L60" s="96"/>
      <c r="M60" s="96"/>
      <c r="N60" s="96"/>
      <c r="O60" s="96"/>
    </row>
    <row r="61" spans="1:15" s="97" customFormat="1" x14ac:dyDescent="0.25">
      <c r="A61" s="6">
        <v>442</v>
      </c>
      <c r="B61" s="102" t="s">
        <v>61</v>
      </c>
      <c r="C61" s="103"/>
      <c r="D61" s="103"/>
      <c r="E61" s="103"/>
      <c r="F61" s="96"/>
      <c r="G61" s="96"/>
      <c r="H61" s="96"/>
      <c r="I61" s="96"/>
      <c r="J61" s="96"/>
      <c r="K61" s="96"/>
      <c r="L61" s="96"/>
      <c r="M61" s="96"/>
      <c r="N61" s="96"/>
      <c r="O61" s="96"/>
    </row>
    <row r="62" spans="1:15" s="97" customFormat="1" x14ac:dyDescent="0.25">
      <c r="A62" s="6">
        <v>4420</v>
      </c>
      <c r="B62" s="102" t="s">
        <v>62</v>
      </c>
      <c r="C62" s="103"/>
      <c r="D62" s="103"/>
      <c r="E62" s="103"/>
      <c r="F62" s="96"/>
      <c r="G62" s="96"/>
      <c r="H62" s="96"/>
      <c r="I62" s="96"/>
      <c r="J62" s="96"/>
      <c r="K62" s="96"/>
      <c r="L62" s="96"/>
      <c r="M62" s="96"/>
      <c r="N62" s="96"/>
      <c r="O62" s="96"/>
    </row>
    <row r="63" spans="1:15" s="97" customFormat="1" x14ac:dyDescent="0.25">
      <c r="A63" s="6">
        <v>443</v>
      </c>
      <c r="B63" s="102" t="s">
        <v>63</v>
      </c>
      <c r="C63" s="103"/>
      <c r="D63" s="103"/>
      <c r="E63" s="103"/>
      <c r="F63" s="96"/>
      <c r="G63" s="96"/>
      <c r="H63" s="96"/>
      <c r="I63" s="96"/>
      <c r="J63" s="96"/>
      <c r="K63" s="96"/>
      <c r="L63" s="96"/>
      <c r="M63" s="96"/>
      <c r="N63" s="96"/>
      <c r="O63" s="96"/>
    </row>
    <row r="64" spans="1:15" s="97" customFormat="1" x14ac:dyDescent="0.25">
      <c r="A64" s="6">
        <v>444</v>
      </c>
      <c r="B64" s="102" t="s">
        <v>56</v>
      </c>
      <c r="C64" s="103"/>
      <c r="D64" s="103"/>
      <c r="E64" s="103"/>
      <c r="F64" s="96"/>
      <c r="G64" s="96"/>
      <c r="H64" s="96"/>
      <c r="I64" s="96"/>
      <c r="J64" s="96"/>
      <c r="K64" s="96"/>
      <c r="L64" s="96"/>
      <c r="M64" s="96"/>
      <c r="N64" s="96"/>
      <c r="O64" s="96"/>
    </row>
    <row r="65" spans="1:15" s="97" customFormat="1" x14ac:dyDescent="0.25">
      <c r="A65" s="6">
        <v>445</v>
      </c>
      <c r="B65" s="102" t="s">
        <v>64</v>
      </c>
      <c r="C65" s="103"/>
      <c r="D65" s="103"/>
      <c r="E65" s="103"/>
      <c r="F65" s="96"/>
      <c r="G65" s="96"/>
      <c r="H65" s="96"/>
      <c r="I65" s="96"/>
      <c r="J65" s="96"/>
      <c r="K65" s="96"/>
      <c r="L65" s="96"/>
      <c r="M65" s="96"/>
      <c r="N65" s="96"/>
      <c r="O65" s="96"/>
    </row>
    <row r="66" spans="1:15" s="97" customFormat="1" x14ac:dyDescent="0.25">
      <c r="A66" s="6">
        <v>446</v>
      </c>
      <c r="B66" s="102" t="s">
        <v>65</v>
      </c>
      <c r="C66" s="103"/>
      <c r="D66" s="103"/>
      <c r="E66" s="103"/>
      <c r="F66" s="96"/>
      <c r="G66" s="96"/>
      <c r="H66" s="96"/>
      <c r="I66" s="96"/>
      <c r="J66" s="96"/>
      <c r="K66" s="96"/>
      <c r="L66" s="96"/>
      <c r="M66" s="96"/>
      <c r="N66" s="96"/>
      <c r="O66" s="96"/>
    </row>
    <row r="67" spans="1:15" s="97" customFormat="1" x14ac:dyDescent="0.25">
      <c r="A67" s="6">
        <v>447</v>
      </c>
      <c r="B67" s="102" t="s">
        <v>66</v>
      </c>
      <c r="C67" s="103"/>
      <c r="D67" s="103"/>
      <c r="E67" s="103"/>
      <c r="F67" s="96"/>
      <c r="G67" s="96"/>
      <c r="H67" s="96"/>
      <c r="I67" s="96"/>
      <c r="J67" s="96"/>
      <c r="K67" s="96"/>
      <c r="L67" s="96"/>
      <c r="M67" s="96"/>
      <c r="N67" s="96"/>
      <c r="O67" s="96"/>
    </row>
    <row r="68" spans="1:15" s="97" customFormat="1" x14ac:dyDescent="0.25">
      <c r="A68" s="6">
        <v>448</v>
      </c>
      <c r="B68" s="102" t="s">
        <v>67</v>
      </c>
      <c r="C68" s="103"/>
      <c r="D68" s="103"/>
      <c r="E68" s="103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1:15" s="97" customFormat="1" x14ac:dyDescent="0.25">
      <c r="A69" s="6">
        <v>449</v>
      </c>
      <c r="B69" s="102" t="s">
        <v>68</v>
      </c>
      <c r="C69" s="103"/>
      <c r="D69" s="103"/>
      <c r="E69" s="103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1:15" s="97" customFormat="1" x14ac:dyDescent="0.25">
      <c r="A70" s="9" t="s">
        <v>69</v>
      </c>
      <c r="B70" s="104" t="s">
        <v>70</v>
      </c>
      <c r="C70" s="105"/>
      <c r="D70" s="105"/>
      <c r="E70" s="105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1:15" s="97" customFormat="1" x14ac:dyDescent="0.25">
      <c r="A71" s="17" t="s">
        <v>28</v>
      </c>
      <c r="B71" s="18" t="s">
        <v>71</v>
      </c>
      <c r="C71" s="21">
        <f>C58-C49</f>
        <v>0</v>
      </c>
      <c r="D71" s="21">
        <f>D58-D49</f>
        <v>0</v>
      </c>
      <c r="E71" s="21">
        <f t="shared" ref="E71" si="7">E58-E49</f>
        <v>0</v>
      </c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1:15" s="97" customFormat="1" x14ac:dyDescent="0.25">
      <c r="A72" s="11" t="s">
        <v>28</v>
      </c>
      <c r="B72" s="12" t="s">
        <v>72</v>
      </c>
      <c r="C72" s="20">
        <f>C48+C71</f>
        <v>0</v>
      </c>
      <c r="D72" s="20">
        <f>D48+D71</f>
        <v>0</v>
      </c>
      <c r="E72" s="20">
        <f>E48+E71</f>
        <v>0</v>
      </c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1:15" s="97" customFormat="1" x14ac:dyDescent="0.25">
      <c r="A73" s="14">
        <v>38</v>
      </c>
      <c r="B73" s="106" t="s">
        <v>73</v>
      </c>
      <c r="C73" s="7">
        <f>SUM(C74,C75,C76,C77,C80,C81,C82)</f>
        <v>0</v>
      </c>
      <c r="D73" s="7">
        <f>SUM(D74,D75,D76,D77,D80,D81,D82)</f>
        <v>0</v>
      </c>
      <c r="E73" s="7">
        <f t="shared" ref="E73" si="8">SUM(E74,E75,E76,E77,E80,E81,E82)</f>
        <v>0</v>
      </c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1:15" s="97" customFormat="1" x14ac:dyDescent="0.25">
      <c r="A74" s="6">
        <v>380</v>
      </c>
      <c r="B74" s="102" t="s">
        <v>74</v>
      </c>
      <c r="C74" s="103"/>
      <c r="D74" s="103"/>
      <c r="E74" s="103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1:15" s="97" customFormat="1" x14ac:dyDescent="0.25">
      <c r="A75" s="6">
        <v>381</v>
      </c>
      <c r="B75" s="102" t="s">
        <v>75</v>
      </c>
      <c r="C75" s="103"/>
      <c r="D75" s="103"/>
      <c r="E75" s="103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1:15" s="97" customFormat="1" x14ac:dyDescent="0.25">
      <c r="A76" s="6">
        <v>383</v>
      </c>
      <c r="B76" s="102" t="s">
        <v>76</v>
      </c>
      <c r="C76" s="103"/>
      <c r="D76" s="103"/>
      <c r="E76" s="103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1:15" s="97" customFormat="1" x14ac:dyDescent="0.25">
      <c r="A77" s="6">
        <v>384</v>
      </c>
      <c r="B77" s="102" t="s">
        <v>77</v>
      </c>
      <c r="C77" s="7">
        <f>SUM(C78,C79)</f>
        <v>0</v>
      </c>
      <c r="D77" s="7">
        <f>SUM(D78,D79)</f>
        <v>0</v>
      </c>
      <c r="E77" s="7">
        <f t="shared" ref="E77" si="9">SUM(E78,E79)</f>
        <v>0</v>
      </c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1:15" s="97" customFormat="1" x14ac:dyDescent="0.25">
      <c r="A78" s="6">
        <v>3840</v>
      </c>
      <c r="B78" s="102" t="s">
        <v>78</v>
      </c>
      <c r="C78" s="103"/>
      <c r="D78" s="103"/>
      <c r="E78" s="103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1:15" s="97" customFormat="1" x14ac:dyDescent="0.25">
      <c r="A79" s="6">
        <v>3841</v>
      </c>
      <c r="B79" s="102" t="s">
        <v>79</v>
      </c>
      <c r="C79" s="103"/>
      <c r="D79" s="103"/>
      <c r="E79" s="103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1:15" s="97" customFormat="1" x14ac:dyDescent="0.25">
      <c r="A80" s="6">
        <v>386</v>
      </c>
      <c r="B80" s="102" t="s">
        <v>80</v>
      </c>
      <c r="C80" s="103"/>
      <c r="D80" s="103"/>
      <c r="E80" s="103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1:15" s="97" customFormat="1" x14ac:dyDescent="0.25">
      <c r="A81" s="6">
        <v>387</v>
      </c>
      <c r="B81" s="102" t="s">
        <v>81</v>
      </c>
      <c r="C81" s="103"/>
      <c r="D81" s="103"/>
      <c r="E81" s="103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1:15" s="97" customFormat="1" x14ac:dyDescent="0.25">
      <c r="A82" s="6">
        <v>389</v>
      </c>
      <c r="B82" s="102" t="s">
        <v>82</v>
      </c>
      <c r="C82" s="103"/>
      <c r="D82" s="103"/>
      <c r="E82" s="103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1:15" s="97" customFormat="1" x14ac:dyDescent="0.25">
      <c r="A83" s="6">
        <v>48</v>
      </c>
      <c r="B83" s="102" t="s">
        <v>83</v>
      </c>
      <c r="C83" s="7">
        <f>SUM(C84,C85,C86,C87,C88,C89,C90,C91,C92,C93)</f>
        <v>0</v>
      </c>
      <c r="D83" s="7">
        <f>SUM(D84,D85,D86,D87,D88,D89,D90,D91,D92,D93)</f>
        <v>0</v>
      </c>
      <c r="E83" s="7">
        <f t="shared" ref="E83" si="10">SUM(E84,E85,E86,E87,E88,E89,E90,E91,E92,E93)</f>
        <v>0</v>
      </c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1:15" s="97" customFormat="1" x14ac:dyDescent="0.25">
      <c r="A84" s="6" t="s">
        <v>84</v>
      </c>
      <c r="B84" s="102" t="s">
        <v>85</v>
      </c>
      <c r="C84" s="103"/>
      <c r="D84" s="103"/>
      <c r="E84" s="103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1:15" s="97" customFormat="1" x14ac:dyDescent="0.25">
      <c r="A85" s="6" t="s">
        <v>86</v>
      </c>
      <c r="B85" s="102" t="s">
        <v>87</v>
      </c>
      <c r="C85" s="103"/>
      <c r="D85" s="103"/>
      <c r="E85" s="103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1:15" s="97" customFormat="1" x14ac:dyDescent="0.25">
      <c r="A86" s="6">
        <v>481</v>
      </c>
      <c r="B86" s="102" t="s">
        <v>88</v>
      </c>
      <c r="C86" s="103"/>
      <c r="D86" s="103"/>
      <c r="E86" s="103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1:15" s="97" customFormat="1" x14ac:dyDescent="0.25">
      <c r="A87" s="6">
        <v>482</v>
      </c>
      <c r="B87" s="102" t="s">
        <v>89</v>
      </c>
      <c r="C87" s="103"/>
      <c r="D87" s="103"/>
      <c r="E87" s="103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1:15" s="97" customFormat="1" x14ac:dyDescent="0.25">
      <c r="A88" s="6">
        <v>483</v>
      </c>
      <c r="B88" s="102" t="s">
        <v>90</v>
      </c>
      <c r="C88" s="103"/>
      <c r="D88" s="103"/>
      <c r="E88" s="103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1:15" s="97" customFormat="1" x14ac:dyDescent="0.25">
      <c r="A89" s="6">
        <v>484</v>
      </c>
      <c r="B89" s="102" t="s">
        <v>91</v>
      </c>
      <c r="C89" s="103"/>
      <c r="D89" s="103"/>
      <c r="E89" s="103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1:15" s="97" customFormat="1" x14ac:dyDescent="0.25">
      <c r="A90" s="6">
        <v>485</v>
      </c>
      <c r="B90" s="323" t="s">
        <v>294</v>
      </c>
      <c r="C90" s="103"/>
      <c r="D90" s="103"/>
      <c r="E90" s="103"/>
      <c r="F90" s="96"/>
      <c r="G90" s="96"/>
      <c r="H90" s="96"/>
      <c r="I90" s="96"/>
      <c r="J90" s="96"/>
      <c r="K90" s="96"/>
      <c r="L90" s="96"/>
      <c r="M90" s="96"/>
      <c r="N90" s="96"/>
      <c r="O90" s="96"/>
    </row>
    <row r="91" spans="1:15" s="97" customFormat="1" x14ac:dyDescent="0.25">
      <c r="A91" s="6">
        <v>486</v>
      </c>
      <c r="B91" s="102" t="s">
        <v>92</v>
      </c>
      <c r="C91" s="103"/>
      <c r="D91" s="103"/>
      <c r="E91" s="103"/>
      <c r="F91" s="96"/>
      <c r="G91" s="96"/>
      <c r="H91" s="96"/>
      <c r="I91" s="96"/>
      <c r="J91" s="96"/>
      <c r="K91" s="96"/>
      <c r="L91" s="96"/>
      <c r="M91" s="96"/>
      <c r="N91" s="96"/>
      <c r="O91" s="96"/>
    </row>
    <row r="92" spans="1:15" s="97" customFormat="1" x14ac:dyDescent="0.25">
      <c r="A92" s="6">
        <v>487</v>
      </c>
      <c r="B92" s="102" t="s">
        <v>93</v>
      </c>
      <c r="C92" s="103"/>
      <c r="D92" s="103"/>
      <c r="E92" s="103"/>
      <c r="F92" s="96"/>
      <c r="G92" s="96"/>
      <c r="H92" s="96"/>
      <c r="I92" s="96"/>
      <c r="J92" s="96"/>
      <c r="K92" s="96"/>
      <c r="L92" s="96"/>
      <c r="M92" s="96"/>
      <c r="N92" s="96"/>
      <c r="O92" s="96"/>
    </row>
    <row r="93" spans="1:15" s="97" customFormat="1" x14ac:dyDescent="0.25">
      <c r="A93" s="6">
        <v>489</v>
      </c>
      <c r="B93" s="102" t="s">
        <v>94</v>
      </c>
      <c r="C93" s="103"/>
      <c r="D93" s="103"/>
      <c r="E93" s="103"/>
      <c r="F93" s="96"/>
      <c r="G93" s="96"/>
      <c r="H93" s="96"/>
      <c r="I93" s="96"/>
      <c r="J93" s="96"/>
      <c r="K93" s="96"/>
      <c r="L93" s="96"/>
      <c r="M93" s="96"/>
      <c r="N93" s="96"/>
      <c r="O93" s="96"/>
    </row>
    <row r="94" spans="1:15" s="97" customFormat="1" x14ac:dyDescent="0.25">
      <c r="A94" s="9" t="s">
        <v>95</v>
      </c>
      <c r="B94" s="104" t="s">
        <v>96</v>
      </c>
      <c r="C94" s="105"/>
      <c r="D94" s="105"/>
      <c r="E94" s="105"/>
      <c r="F94" s="96"/>
      <c r="G94" s="96"/>
      <c r="H94" s="96"/>
      <c r="I94" s="96"/>
      <c r="J94" s="96"/>
      <c r="K94" s="96"/>
      <c r="L94" s="96"/>
      <c r="M94" s="96"/>
      <c r="N94" s="96"/>
      <c r="O94" s="96"/>
    </row>
    <row r="95" spans="1:15" s="97" customFormat="1" x14ac:dyDescent="0.25">
      <c r="A95" s="11" t="s">
        <v>28</v>
      </c>
      <c r="B95" s="12" t="s">
        <v>97</v>
      </c>
      <c r="C95" s="13">
        <f>C83-C73</f>
        <v>0</v>
      </c>
      <c r="D95" s="13">
        <f>D83-D73</f>
        <v>0</v>
      </c>
      <c r="E95" s="13">
        <f t="shared" ref="E95" si="11">E83-E73</f>
        <v>0</v>
      </c>
      <c r="F95" s="96"/>
      <c r="G95" s="96"/>
      <c r="H95" s="96"/>
      <c r="I95" s="96"/>
      <c r="J95" s="96"/>
      <c r="K95" s="96"/>
      <c r="L95" s="96"/>
      <c r="M95" s="96"/>
      <c r="N95" s="96"/>
      <c r="O95" s="96"/>
    </row>
    <row r="96" spans="1:15" s="97" customFormat="1" ht="15" thickBot="1" x14ac:dyDescent="0.3">
      <c r="A96" s="22" t="s">
        <v>28</v>
      </c>
      <c r="B96" s="23" t="s">
        <v>98</v>
      </c>
      <c r="C96" s="261">
        <f>C72+C95</f>
        <v>0</v>
      </c>
      <c r="D96" s="261">
        <f>D72+D95</f>
        <v>0</v>
      </c>
      <c r="E96" s="261">
        <f t="shared" ref="E96" si="12">E72+E95</f>
        <v>0</v>
      </c>
      <c r="F96" s="96"/>
      <c r="G96" s="96"/>
      <c r="H96" s="96"/>
      <c r="I96" s="96"/>
      <c r="J96" s="96"/>
      <c r="K96" s="96"/>
      <c r="L96" s="96"/>
      <c r="M96" s="96"/>
      <c r="N96" s="96"/>
      <c r="O96" s="96"/>
    </row>
    <row r="97" spans="1:15" s="97" customFormat="1" x14ac:dyDescent="0.25">
      <c r="A97" s="24">
        <v>3</v>
      </c>
      <c r="B97" s="25" t="s">
        <v>99</v>
      </c>
      <c r="C97" s="26">
        <f>SUM(C24,C25,C49,C73)</f>
        <v>0</v>
      </c>
      <c r="D97" s="26">
        <f>SUM(D24,D25,D49,D73)</f>
        <v>0</v>
      </c>
      <c r="E97" s="26">
        <f>SUM(E24,E25,E49,E73)</f>
        <v>0</v>
      </c>
      <c r="F97" s="96"/>
      <c r="G97" s="96"/>
      <c r="H97" s="96"/>
      <c r="I97" s="96"/>
      <c r="J97" s="96"/>
      <c r="K97" s="96"/>
      <c r="L97" s="96"/>
      <c r="M97" s="96"/>
      <c r="N97" s="96"/>
      <c r="O97" s="96"/>
    </row>
    <row r="98" spans="1:15" s="97" customFormat="1" ht="15" thickBot="1" x14ac:dyDescent="0.3">
      <c r="A98" s="27">
        <v>4</v>
      </c>
      <c r="B98" s="28" t="s">
        <v>100</v>
      </c>
      <c r="C98" s="29">
        <f>SUM(C46,C47,C58,C83)</f>
        <v>0</v>
      </c>
      <c r="D98" s="29">
        <f t="shared" ref="D98:E98" si="13">SUM(D46,D47,D58,D83)</f>
        <v>0</v>
      </c>
      <c r="E98" s="29">
        <f t="shared" si="13"/>
        <v>0</v>
      </c>
      <c r="F98" s="96"/>
      <c r="G98" s="96"/>
      <c r="H98" s="96"/>
      <c r="I98" s="96"/>
      <c r="J98" s="96"/>
      <c r="K98" s="96"/>
      <c r="L98" s="96"/>
      <c r="M98" s="96"/>
      <c r="N98" s="96"/>
      <c r="O98" s="96"/>
    </row>
    <row r="99" spans="1:15" s="326" customFormat="1" ht="15" thickBot="1" x14ac:dyDescent="0.3">
      <c r="A99" s="30"/>
      <c r="B99" s="31"/>
      <c r="C99" s="166"/>
      <c r="D99" s="166"/>
      <c r="E99" s="166"/>
      <c r="F99" s="99"/>
      <c r="G99" s="99"/>
      <c r="H99" s="99"/>
      <c r="I99" s="99"/>
      <c r="J99" s="99"/>
      <c r="K99" s="99"/>
      <c r="L99" s="99"/>
      <c r="M99" s="99"/>
      <c r="N99" s="99"/>
      <c r="O99" s="99"/>
    </row>
    <row r="100" spans="1:15" s="326" customFormat="1" ht="15" thickBot="1" x14ac:dyDescent="0.25">
      <c r="A100" s="33" t="s">
        <v>101</v>
      </c>
      <c r="B100" s="107"/>
      <c r="C100" s="167"/>
      <c r="D100" s="167"/>
      <c r="E100" s="167"/>
      <c r="F100" s="99"/>
      <c r="G100" s="99"/>
      <c r="H100" s="99"/>
      <c r="I100" s="99"/>
      <c r="J100" s="99"/>
      <c r="K100" s="99"/>
      <c r="L100" s="99"/>
      <c r="M100" s="99"/>
      <c r="N100" s="99"/>
      <c r="O100" s="99"/>
    </row>
    <row r="101" spans="1:15" s="326" customFormat="1" x14ac:dyDescent="0.25">
      <c r="A101" s="34">
        <v>50</v>
      </c>
      <c r="B101" s="109" t="s">
        <v>102</v>
      </c>
      <c r="C101" s="110"/>
      <c r="D101" s="110"/>
      <c r="E101" s="110"/>
      <c r="F101" s="99"/>
      <c r="G101" s="99"/>
      <c r="H101" s="99"/>
      <c r="I101" s="99"/>
      <c r="J101" s="99"/>
      <c r="K101" s="99"/>
      <c r="L101" s="99"/>
      <c r="M101" s="99"/>
      <c r="N101" s="99"/>
      <c r="O101" s="99"/>
    </row>
    <row r="102" spans="1:15" s="97" customFormat="1" x14ac:dyDescent="0.25">
      <c r="A102" s="35">
        <v>51</v>
      </c>
      <c r="B102" s="111" t="s">
        <v>103</v>
      </c>
      <c r="C102" s="103"/>
      <c r="D102" s="103"/>
      <c r="E102" s="103"/>
      <c r="F102" s="96"/>
      <c r="G102" s="96"/>
      <c r="H102" s="96"/>
      <c r="I102" s="96"/>
      <c r="J102" s="96"/>
      <c r="K102" s="96"/>
      <c r="L102" s="96"/>
      <c r="M102" s="96"/>
      <c r="N102" s="96"/>
      <c r="O102" s="96"/>
    </row>
    <row r="103" spans="1:15" s="97" customFormat="1" x14ac:dyDescent="0.25">
      <c r="A103" s="35">
        <v>52</v>
      </c>
      <c r="B103" s="111" t="s">
        <v>104</v>
      </c>
      <c r="C103" s="103"/>
      <c r="D103" s="103"/>
      <c r="E103" s="103"/>
      <c r="F103" s="96"/>
      <c r="G103" s="96"/>
      <c r="H103" s="96"/>
      <c r="I103" s="96"/>
      <c r="J103" s="96"/>
      <c r="K103" s="96"/>
      <c r="L103" s="96"/>
      <c r="M103" s="96"/>
      <c r="N103" s="96"/>
      <c r="O103" s="96"/>
    </row>
    <row r="104" spans="1:15" s="97" customFormat="1" x14ac:dyDescent="0.25">
      <c r="A104" s="35">
        <v>54</v>
      </c>
      <c r="B104" s="111" t="s">
        <v>105</v>
      </c>
      <c r="C104" s="103"/>
      <c r="D104" s="103"/>
      <c r="E104" s="103"/>
      <c r="F104" s="96"/>
      <c r="G104" s="96"/>
      <c r="H104" s="96"/>
      <c r="I104" s="96"/>
      <c r="J104" s="96"/>
      <c r="K104" s="96"/>
      <c r="L104" s="96"/>
      <c r="M104" s="96"/>
      <c r="N104" s="96"/>
      <c r="O104" s="96"/>
    </row>
    <row r="105" spans="1:15" s="97" customFormat="1" x14ac:dyDescent="0.25">
      <c r="A105" s="35">
        <v>55</v>
      </c>
      <c r="B105" s="111" t="s">
        <v>106</v>
      </c>
      <c r="C105" s="103"/>
      <c r="D105" s="103"/>
      <c r="E105" s="103"/>
      <c r="F105" s="96"/>
      <c r="G105" s="96"/>
      <c r="H105" s="96"/>
      <c r="I105" s="96"/>
      <c r="J105" s="96"/>
      <c r="K105" s="96"/>
      <c r="L105" s="96"/>
      <c r="M105" s="96"/>
      <c r="N105" s="96"/>
      <c r="O105" s="96"/>
    </row>
    <row r="106" spans="1:15" s="97" customFormat="1" x14ac:dyDescent="0.25">
      <c r="A106" s="35">
        <v>56</v>
      </c>
      <c r="B106" s="111" t="s">
        <v>107</v>
      </c>
      <c r="C106" s="103"/>
      <c r="D106" s="103"/>
      <c r="E106" s="103"/>
      <c r="F106" s="96"/>
      <c r="G106" s="96"/>
      <c r="H106" s="96"/>
      <c r="I106" s="96"/>
      <c r="J106" s="96"/>
      <c r="K106" s="96"/>
      <c r="L106" s="96"/>
      <c r="M106" s="96"/>
      <c r="N106" s="96"/>
      <c r="O106" s="96"/>
    </row>
    <row r="107" spans="1:15" s="97" customFormat="1" x14ac:dyDescent="0.25">
      <c r="A107" s="35">
        <v>57</v>
      </c>
      <c r="B107" s="111" t="s">
        <v>108</v>
      </c>
      <c r="C107" s="103"/>
      <c r="D107" s="103"/>
      <c r="E107" s="103"/>
      <c r="F107" s="96"/>
      <c r="G107" s="96"/>
      <c r="H107" s="96"/>
      <c r="I107" s="96"/>
      <c r="J107" s="96"/>
      <c r="K107" s="96"/>
      <c r="L107" s="96"/>
      <c r="M107" s="96"/>
      <c r="N107" s="96"/>
      <c r="O107" s="96"/>
    </row>
    <row r="108" spans="1:15" s="97" customFormat="1" x14ac:dyDescent="0.25">
      <c r="A108" s="35">
        <v>58</v>
      </c>
      <c r="B108" s="111" t="s">
        <v>109</v>
      </c>
      <c r="C108" s="36">
        <f>SUM(C109,C110,C111,C112,C113,C114)</f>
        <v>0</v>
      </c>
      <c r="D108" s="36">
        <f>SUM(D109,D110,D111,D112,D113,D114)</f>
        <v>0</v>
      </c>
      <c r="E108" s="36">
        <f t="shared" ref="E108" si="14">SUM(E109,E110,E111,E112,E113,E114)</f>
        <v>0</v>
      </c>
      <c r="F108" s="96"/>
      <c r="G108" s="96"/>
      <c r="H108" s="96"/>
      <c r="I108" s="96"/>
      <c r="J108" s="96"/>
      <c r="K108" s="96"/>
      <c r="L108" s="96"/>
      <c r="M108" s="96"/>
      <c r="N108" s="96"/>
      <c r="O108" s="96"/>
    </row>
    <row r="109" spans="1:15" s="97" customFormat="1" x14ac:dyDescent="0.25">
      <c r="A109" s="35">
        <v>580</v>
      </c>
      <c r="B109" s="111" t="s">
        <v>110</v>
      </c>
      <c r="C109" s="103"/>
      <c r="D109" s="103"/>
      <c r="E109" s="103"/>
      <c r="F109" s="96"/>
      <c r="G109" s="96"/>
      <c r="H109" s="96"/>
      <c r="I109" s="96"/>
      <c r="J109" s="96"/>
      <c r="K109" s="96"/>
      <c r="L109" s="96"/>
      <c r="M109" s="96"/>
      <c r="N109" s="96"/>
      <c r="O109" s="96"/>
    </row>
    <row r="110" spans="1:15" s="97" customFormat="1" x14ac:dyDescent="0.25">
      <c r="A110" s="35">
        <v>582</v>
      </c>
      <c r="B110" s="111" t="s">
        <v>111</v>
      </c>
      <c r="C110" s="103"/>
      <c r="D110" s="103"/>
      <c r="E110" s="103"/>
      <c r="F110" s="96"/>
      <c r="G110" s="96"/>
      <c r="H110" s="96"/>
      <c r="I110" s="96"/>
      <c r="J110" s="96"/>
      <c r="K110" s="96"/>
      <c r="L110" s="96"/>
      <c r="M110" s="96"/>
      <c r="N110" s="96"/>
      <c r="O110" s="96"/>
    </row>
    <row r="111" spans="1:15" s="97" customFormat="1" x14ac:dyDescent="0.25">
      <c r="A111" s="35">
        <v>584</v>
      </c>
      <c r="B111" s="111" t="s">
        <v>112</v>
      </c>
      <c r="C111" s="103"/>
      <c r="D111" s="103"/>
      <c r="E111" s="103"/>
      <c r="F111" s="96"/>
      <c r="G111" s="96"/>
      <c r="H111" s="96"/>
      <c r="I111" s="96"/>
      <c r="J111" s="96"/>
      <c r="K111" s="96"/>
      <c r="L111" s="96"/>
      <c r="M111" s="96"/>
      <c r="N111" s="96"/>
      <c r="O111" s="96"/>
    </row>
    <row r="112" spans="1:15" s="97" customFormat="1" x14ac:dyDescent="0.25">
      <c r="A112" s="35">
        <v>585</v>
      </c>
      <c r="B112" s="111" t="s">
        <v>113</v>
      </c>
      <c r="C112" s="103"/>
      <c r="D112" s="103"/>
      <c r="E112" s="103"/>
      <c r="F112" s="96"/>
      <c r="G112" s="96"/>
      <c r="H112" s="96"/>
      <c r="I112" s="96"/>
      <c r="J112" s="96"/>
      <c r="K112" s="96"/>
      <c r="L112" s="96"/>
      <c r="M112" s="96"/>
      <c r="N112" s="96"/>
      <c r="O112" s="96"/>
    </row>
    <row r="113" spans="1:15" s="97" customFormat="1" x14ac:dyDescent="0.25">
      <c r="A113" s="35">
        <v>586</v>
      </c>
      <c r="B113" s="111" t="s">
        <v>114</v>
      </c>
      <c r="C113" s="103"/>
      <c r="D113" s="103"/>
      <c r="E113" s="103"/>
      <c r="F113" s="96"/>
      <c r="G113" s="96"/>
      <c r="H113" s="96"/>
      <c r="I113" s="96"/>
      <c r="J113" s="96"/>
      <c r="K113" s="96"/>
      <c r="L113" s="96"/>
      <c r="M113" s="96"/>
      <c r="N113" s="96"/>
      <c r="O113" s="96"/>
    </row>
    <row r="114" spans="1:15" s="97" customFormat="1" x14ac:dyDescent="0.25">
      <c r="A114" s="37">
        <v>589</v>
      </c>
      <c r="B114" s="112" t="s">
        <v>115</v>
      </c>
      <c r="C114" s="105"/>
      <c r="D114" s="105"/>
      <c r="E114" s="105"/>
      <c r="F114" s="96"/>
      <c r="G114" s="96"/>
      <c r="H114" s="96"/>
      <c r="I114" s="96"/>
      <c r="J114" s="96"/>
      <c r="K114" s="96"/>
      <c r="L114" s="96"/>
      <c r="M114" s="96"/>
      <c r="N114" s="96"/>
      <c r="O114" s="96"/>
    </row>
    <row r="115" spans="1:15" s="97" customFormat="1" x14ac:dyDescent="0.25">
      <c r="A115" s="38">
        <v>5</v>
      </c>
      <c r="B115" s="39" t="s">
        <v>116</v>
      </c>
      <c r="C115" s="40">
        <f>SUM(C101,C102,C103,C104,C105,C106,C107,C108)</f>
        <v>0</v>
      </c>
      <c r="D115" s="40">
        <f>SUM(D101,D102,D103,D104,D105,D106,D107,D108)</f>
        <v>0</v>
      </c>
      <c r="E115" s="40">
        <f t="shared" ref="E115" si="15">SUM(E101,E102,E103,E104,E105,E106,E107,E108)</f>
        <v>0</v>
      </c>
      <c r="F115" s="96"/>
      <c r="G115" s="96"/>
      <c r="H115" s="96"/>
      <c r="I115" s="96"/>
      <c r="J115" s="96"/>
      <c r="K115" s="96"/>
      <c r="L115" s="96"/>
      <c r="M115" s="96"/>
      <c r="N115" s="96"/>
      <c r="O115" s="96"/>
    </row>
    <row r="116" spans="1:15" s="97" customFormat="1" x14ac:dyDescent="0.25">
      <c r="A116" s="41">
        <v>60</v>
      </c>
      <c r="B116" s="113" t="s">
        <v>117</v>
      </c>
      <c r="C116" s="114"/>
      <c r="D116" s="114"/>
      <c r="E116" s="114"/>
      <c r="F116" s="96"/>
      <c r="G116" s="96"/>
      <c r="H116" s="96"/>
      <c r="I116" s="96"/>
      <c r="J116" s="96"/>
      <c r="K116" s="96"/>
      <c r="L116" s="96"/>
      <c r="M116" s="96"/>
      <c r="N116" s="96"/>
      <c r="O116" s="96"/>
    </row>
    <row r="117" spans="1:15" s="97" customFormat="1" x14ac:dyDescent="0.25">
      <c r="A117" s="35">
        <v>61</v>
      </c>
      <c r="B117" s="111" t="s">
        <v>118</v>
      </c>
      <c r="C117" s="103"/>
      <c r="D117" s="103"/>
      <c r="E117" s="103"/>
      <c r="F117" s="96"/>
      <c r="G117" s="96"/>
      <c r="H117" s="96"/>
      <c r="I117" s="96"/>
      <c r="J117" s="96"/>
      <c r="K117" s="96"/>
      <c r="L117" s="96"/>
      <c r="M117" s="96"/>
      <c r="N117" s="96"/>
      <c r="O117" s="96"/>
    </row>
    <row r="118" spans="1:15" s="97" customFormat="1" x14ac:dyDescent="0.25">
      <c r="A118" s="35">
        <v>62</v>
      </c>
      <c r="B118" s="111" t="s">
        <v>119</v>
      </c>
      <c r="C118" s="103"/>
      <c r="D118" s="103"/>
      <c r="E118" s="103"/>
      <c r="F118" s="96"/>
      <c r="G118" s="96"/>
      <c r="H118" s="96"/>
      <c r="I118" s="96"/>
      <c r="J118" s="96"/>
      <c r="K118" s="96"/>
      <c r="L118" s="96"/>
      <c r="M118" s="96"/>
      <c r="N118" s="96"/>
      <c r="O118" s="96"/>
    </row>
    <row r="119" spans="1:15" s="97" customFormat="1" x14ac:dyDescent="0.25">
      <c r="A119" s="35">
        <v>63</v>
      </c>
      <c r="B119" s="111" t="s">
        <v>120</v>
      </c>
      <c r="C119" s="103"/>
      <c r="D119" s="103"/>
      <c r="E119" s="103"/>
      <c r="F119" s="96"/>
      <c r="G119" s="96"/>
      <c r="H119" s="96"/>
      <c r="I119" s="96"/>
      <c r="J119" s="96"/>
      <c r="K119" s="96"/>
      <c r="L119" s="96"/>
      <c r="M119" s="96"/>
      <c r="N119" s="96"/>
      <c r="O119" s="96"/>
    </row>
    <row r="120" spans="1:15" s="97" customFormat="1" x14ac:dyDescent="0.25">
      <c r="A120" s="35">
        <v>64</v>
      </c>
      <c r="B120" s="111" t="s">
        <v>121</v>
      </c>
      <c r="C120" s="103"/>
      <c r="D120" s="103"/>
      <c r="E120" s="103"/>
      <c r="F120" s="96"/>
      <c r="G120" s="96"/>
      <c r="H120" s="96"/>
      <c r="I120" s="96"/>
      <c r="J120" s="96"/>
      <c r="K120" s="96"/>
      <c r="L120" s="96"/>
      <c r="M120" s="96"/>
      <c r="N120" s="96"/>
      <c r="O120" s="96"/>
    </row>
    <row r="121" spans="1:15" s="97" customFormat="1" x14ac:dyDescent="0.25">
      <c r="A121" s="35">
        <v>65</v>
      </c>
      <c r="B121" s="111" t="s">
        <v>122</v>
      </c>
      <c r="C121" s="103"/>
      <c r="D121" s="103"/>
      <c r="E121" s="103"/>
      <c r="F121" s="96"/>
      <c r="G121" s="96"/>
      <c r="H121" s="96"/>
      <c r="I121" s="96"/>
      <c r="J121" s="96"/>
      <c r="K121" s="96"/>
      <c r="L121" s="96"/>
      <c r="M121" s="96"/>
      <c r="N121" s="96"/>
      <c r="O121" s="96"/>
    </row>
    <row r="122" spans="1:15" s="97" customFormat="1" x14ac:dyDescent="0.25">
      <c r="A122" s="35">
        <v>66</v>
      </c>
      <c r="B122" s="111" t="s">
        <v>123</v>
      </c>
      <c r="C122" s="103"/>
      <c r="D122" s="103"/>
      <c r="E122" s="103"/>
      <c r="F122" s="96"/>
      <c r="G122" s="96"/>
      <c r="H122" s="96"/>
      <c r="I122" s="96"/>
      <c r="J122" s="96"/>
      <c r="K122" s="96"/>
      <c r="L122" s="96"/>
      <c r="M122" s="96"/>
      <c r="N122" s="96"/>
      <c r="O122" s="96"/>
    </row>
    <row r="123" spans="1:15" s="97" customFormat="1" x14ac:dyDescent="0.25">
      <c r="A123" s="35">
        <v>67</v>
      </c>
      <c r="B123" s="111" t="s">
        <v>108</v>
      </c>
      <c r="C123" s="103"/>
      <c r="D123" s="103"/>
      <c r="E123" s="103"/>
      <c r="F123" s="96"/>
      <c r="G123" s="96"/>
      <c r="H123" s="96"/>
      <c r="I123" s="96"/>
      <c r="J123" s="96"/>
      <c r="K123" s="96"/>
      <c r="L123" s="96"/>
      <c r="M123" s="96"/>
      <c r="N123" s="96"/>
      <c r="O123" s="96"/>
    </row>
    <row r="124" spans="1:15" s="97" customFormat="1" x14ac:dyDescent="0.25">
      <c r="A124" s="35">
        <v>68</v>
      </c>
      <c r="B124" s="111" t="s">
        <v>124</v>
      </c>
      <c r="C124" s="42">
        <f>SUM(C125,C126)</f>
        <v>0</v>
      </c>
      <c r="D124" s="42">
        <f>SUM(D125,D126)</f>
        <v>0</v>
      </c>
      <c r="E124" s="42">
        <f t="shared" ref="E124" si="16">SUM(E125,E126)</f>
        <v>0</v>
      </c>
      <c r="F124" s="96"/>
      <c r="G124" s="96"/>
      <c r="H124" s="96"/>
      <c r="I124" s="96"/>
      <c r="J124" s="96"/>
      <c r="K124" s="96"/>
      <c r="L124" s="96"/>
      <c r="M124" s="96"/>
      <c r="N124" s="96"/>
      <c r="O124" s="96"/>
    </row>
    <row r="125" spans="1:15" s="97" customFormat="1" ht="25.5" x14ac:dyDescent="0.25">
      <c r="A125" s="35" t="s">
        <v>125</v>
      </c>
      <c r="B125" s="111" t="s">
        <v>126</v>
      </c>
      <c r="C125" s="103"/>
      <c r="D125" s="103"/>
      <c r="E125" s="103"/>
      <c r="F125" s="96"/>
      <c r="G125" s="96"/>
      <c r="H125" s="96"/>
      <c r="I125" s="96"/>
      <c r="J125" s="96"/>
      <c r="K125" s="96"/>
      <c r="L125" s="96"/>
      <c r="M125" s="96"/>
      <c r="N125" s="96"/>
      <c r="O125" s="96"/>
    </row>
    <row r="126" spans="1:15" s="97" customFormat="1" ht="26.25" thickBot="1" x14ac:dyDescent="0.3">
      <c r="A126" s="43" t="s">
        <v>127</v>
      </c>
      <c r="B126" s="115" t="s">
        <v>128</v>
      </c>
      <c r="C126" s="116"/>
      <c r="D126" s="116"/>
      <c r="E126" s="116"/>
      <c r="F126" s="96"/>
      <c r="G126" s="96"/>
      <c r="H126" s="96"/>
      <c r="I126" s="96"/>
      <c r="J126" s="96"/>
      <c r="K126" s="96"/>
      <c r="L126" s="96"/>
      <c r="M126" s="96"/>
      <c r="N126" s="96"/>
      <c r="O126" s="96"/>
    </row>
    <row r="127" spans="1:15" s="97" customFormat="1" x14ac:dyDescent="0.25">
      <c r="A127" s="44">
        <v>6</v>
      </c>
      <c r="B127" s="117" t="s">
        <v>129</v>
      </c>
      <c r="C127" s="45">
        <f>SUM(C116,C117,C118,C119,C120,C121,C122,C123,C124)</f>
        <v>0</v>
      </c>
      <c r="D127" s="45">
        <f>SUM(D116,D117,D118,D119,D120,D121,D122,D123,D124)</f>
        <v>0</v>
      </c>
      <c r="E127" s="45">
        <f t="shared" ref="E127" si="17">SUM(E116,E117,E118,E119,E120,E121,E122,E123,E124)</f>
        <v>0</v>
      </c>
      <c r="F127" s="96"/>
      <c r="G127" s="96"/>
      <c r="H127" s="96"/>
      <c r="I127" s="96"/>
      <c r="J127" s="96"/>
      <c r="K127" s="96"/>
      <c r="L127" s="96"/>
      <c r="M127" s="96"/>
      <c r="N127" s="96"/>
      <c r="O127" s="96"/>
    </row>
    <row r="128" spans="1:15" s="97" customFormat="1" x14ac:dyDescent="0.25">
      <c r="A128" s="46" t="s">
        <v>130</v>
      </c>
      <c r="B128" s="118" t="s">
        <v>131</v>
      </c>
      <c r="C128" s="47">
        <f>C115-C127</f>
        <v>0</v>
      </c>
      <c r="D128" s="47">
        <f>D115-D127</f>
        <v>0</v>
      </c>
      <c r="E128" s="47">
        <f t="shared" ref="E128" si="18">E115-E127</f>
        <v>0</v>
      </c>
      <c r="F128" s="96"/>
      <c r="G128" s="96"/>
      <c r="H128" s="96"/>
      <c r="I128" s="96"/>
      <c r="J128" s="96"/>
      <c r="K128" s="96"/>
      <c r="L128" s="96"/>
      <c r="M128" s="96"/>
      <c r="N128" s="96"/>
      <c r="O128" s="96"/>
    </row>
    <row r="129" spans="1:15" s="97" customFormat="1" ht="15" thickBot="1" x14ac:dyDescent="0.3">
      <c r="A129" s="48" t="s">
        <v>132</v>
      </c>
      <c r="B129" s="119" t="s">
        <v>133</v>
      </c>
      <c r="C129" s="49">
        <f>C128-C104-C105+C120+C121</f>
        <v>0</v>
      </c>
      <c r="D129" s="49">
        <f>D128-D104-D105+D120+D121</f>
        <v>0</v>
      </c>
      <c r="E129" s="49">
        <f t="shared" ref="E129" si="19">E128-E104-E105+E120+E121</f>
        <v>0</v>
      </c>
      <c r="F129" s="96"/>
      <c r="G129" s="96"/>
      <c r="H129" s="96"/>
      <c r="I129" s="96"/>
      <c r="J129" s="96"/>
      <c r="K129" s="96"/>
      <c r="L129" s="96"/>
      <c r="M129" s="96"/>
      <c r="N129" s="96"/>
      <c r="O129" s="96"/>
    </row>
    <row r="130" spans="1:15" s="326" customFormat="1" ht="15" thickBot="1" x14ac:dyDescent="0.3">
      <c r="A130" s="50"/>
      <c r="B130" s="120"/>
      <c r="C130" s="168"/>
      <c r="D130" s="168"/>
      <c r="E130" s="168"/>
      <c r="F130" s="99"/>
      <c r="G130" s="99"/>
      <c r="H130" s="99"/>
      <c r="I130" s="99"/>
      <c r="J130" s="99"/>
      <c r="K130" s="99"/>
      <c r="L130" s="99"/>
      <c r="M130" s="99"/>
      <c r="N130" s="99"/>
      <c r="O130" s="99"/>
    </row>
    <row r="131" spans="1:15" s="326" customFormat="1" ht="15" thickBot="1" x14ac:dyDescent="0.25">
      <c r="A131" s="51" t="s">
        <v>134</v>
      </c>
      <c r="B131" s="122"/>
      <c r="C131" s="169"/>
      <c r="D131" s="313"/>
      <c r="E131" s="169"/>
      <c r="F131" s="99"/>
      <c r="G131" s="99"/>
      <c r="H131" s="99"/>
      <c r="I131" s="99"/>
      <c r="J131" s="99"/>
      <c r="K131" s="99"/>
      <c r="L131" s="99"/>
      <c r="M131" s="99"/>
      <c r="N131" s="99"/>
      <c r="O131" s="99"/>
    </row>
    <row r="132" spans="1:15" s="97" customFormat="1" x14ac:dyDescent="0.25">
      <c r="A132" s="52">
        <v>10</v>
      </c>
      <c r="B132" s="53" t="s">
        <v>135</v>
      </c>
      <c r="C132" s="293">
        <f>SUM(C133,C138)</f>
        <v>0</v>
      </c>
      <c r="D132" s="314">
        <f>SUM(D133,D138)</f>
        <v>0</v>
      </c>
      <c r="E132" s="303">
        <f t="shared" ref="E132" si="20">SUM(E133,E138)</f>
        <v>0</v>
      </c>
      <c r="F132" s="96"/>
      <c r="G132" s="96"/>
      <c r="H132" s="96"/>
      <c r="I132" s="96"/>
      <c r="J132" s="96"/>
      <c r="K132" s="96"/>
      <c r="L132" s="96"/>
      <c r="M132" s="96"/>
      <c r="N132" s="96"/>
      <c r="O132" s="96"/>
    </row>
    <row r="133" spans="1:15" s="97" customFormat="1" x14ac:dyDescent="0.25">
      <c r="A133" s="55" t="s">
        <v>136</v>
      </c>
      <c r="B133" s="56" t="s">
        <v>137</v>
      </c>
      <c r="C133" s="294">
        <f>SUM(C134,C135,C136,C137)</f>
        <v>0</v>
      </c>
      <c r="D133" s="314">
        <f>SUM(D134,D135,D136,D137)</f>
        <v>0</v>
      </c>
      <c r="E133" s="304">
        <f t="shared" ref="E133" si="21">SUM(E134,E135,E136,E137)</f>
        <v>0</v>
      </c>
      <c r="F133" s="96"/>
      <c r="G133" s="96"/>
      <c r="H133" s="96"/>
      <c r="I133" s="96"/>
      <c r="J133" s="96"/>
      <c r="K133" s="96"/>
      <c r="L133" s="96"/>
      <c r="M133" s="96"/>
      <c r="N133" s="96"/>
      <c r="O133" s="96"/>
    </row>
    <row r="134" spans="1:15" s="97" customFormat="1" x14ac:dyDescent="0.25">
      <c r="A134" s="58" t="s">
        <v>138</v>
      </c>
      <c r="B134" s="124" t="s">
        <v>139</v>
      </c>
      <c r="C134" s="295"/>
      <c r="D134" s="315"/>
      <c r="E134" s="305"/>
      <c r="F134" s="96"/>
      <c r="G134" s="96"/>
      <c r="H134" s="96"/>
      <c r="I134" s="96"/>
      <c r="J134" s="96"/>
      <c r="K134" s="96"/>
      <c r="L134" s="96"/>
      <c r="M134" s="96"/>
      <c r="N134" s="96"/>
      <c r="O134" s="96"/>
    </row>
    <row r="135" spans="1:15" s="97" customFormat="1" x14ac:dyDescent="0.25">
      <c r="A135" s="59">
        <v>102</v>
      </c>
      <c r="B135" s="125" t="s">
        <v>140</v>
      </c>
      <c r="C135" s="296"/>
      <c r="D135" s="315"/>
      <c r="E135" s="306"/>
      <c r="F135" s="96"/>
      <c r="G135" s="96"/>
      <c r="H135" s="96"/>
      <c r="I135" s="96"/>
      <c r="J135" s="96"/>
      <c r="K135" s="96"/>
      <c r="L135" s="96"/>
      <c r="M135" s="96"/>
      <c r="N135" s="96"/>
      <c r="O135" s="96"/>
    </row>
    <row r="136" spans="1:15" s="97" customFormat="1" x14ac:dyDescent="0.25">
      <c r="A136" s="59">
        <v>104</v>
      </c>
      <c r="B136" s="125" t="s">
        <v>141</v>
      </c>
      <c r="C136" s="296"/>
      <c r="D136" s="315"/>
      <c r="E136" s="306"/>
      <c r="F136" s="96"/>
      <c r="G136" s="96"/>
      <c r="H136" s="96"/>
      <c r="I136" s="96"/>
      <c r="J136" s="96"/>
      <c r="K136" s="96"/>
      <c r="L136" s="96"/>
      <c r="M136" s="96"/>
      <c r="N136" s="96"/>
      <c r="O136" s="96"/>
    </row>
    <row r="137" spans="1:15" s="97" customFormat="1" x14ac:dyDescent="0.25">
      <c r="A137" s="60">
        <v>106</v>
      </c>
      <c r="B137" s="126" t="s">
        <v>142</v>
      </c>
      <c r="C137" s="297"/>
      <c r="D137" s="315"/>
      <c r="E137" s="307"/>
      <c r="F137" s="96"/>
      <c r="G137" s="96"/>
      <c r="H137" s="96"/>
      <c r="I137" s="96"/>
      <c r="J137" s="96"/>
      <c r="K137" s="96"/>
      <c r="L137" s="96"/>
      <c r="M137" s="96"/>
      <c r="N137" s="96"/>
      <c r="O137" s="96"/>
    </row>
    <row r="138" spans="1:15" s="97" customFormat="1" x14ac:dyDescent="0.25">
      <c r="A138" s="55" t="s">
        <v>143</v>
      </c>
      <c r="B138" s="56" t="s">
        <v>144</v>
      </c>
      <c r="C138" s="294">
        <f>SUM(C139,C140,C141)</f>
        <v>0</v>
      </c>
      <c r="D138" s="314">
        <f>SUM(D139,D140,D141)</f>
        <v>0</v>
      </c>
      <c r="E138" s="304">
        <f t="shared" ref="E138" si="22">SUM(E139,E140,E141)</f>
        <v>0</v>
      </c>
      <c r="F138" s="96"/>
      <c r="G138" s="96"/>
      <c r="H138" s="96"/>
      <c r="I138" s="96"/>
      <c r="J138" s="96"/>
      <c r="K138" s="96"/>
      <c r="L138" s="96"/>
      <c r="M138" s="96"/>
      <c r="N138" s="96"/>
      <c r="O138" s="96"/>
    </row>
    <row r="139" spans="1:15" s="97" customFormat="1" x14ac:dyDescent="0.25">
      <c r="A139" s="58">
        <v>107</v>
      </c>
      <c r="B139" s="124" t="s">
        <v>145</v>
      </c>
      <c r="C139" s="295"/>
      <c r="D139" s="315"/>
      <c r="E139" s="305"/>
      <c r="F139" s="96"/>
      <c r="G139" s="96"/>
      <c r="H139" s="96"/>
      <c r="I139" s="96"/>
      <c r="J139" s="96"/>
      <c r="K139" s="96"/>
      <c r="L139" s="96"/>
      <c r="M139" s="96"/>
      <c r="N139" s="96"/>
      <c r="O139" s="96"/>
    </row>
    <row r="140" spans="1:15" s="97" customFormat="1" x14ac:dyDescent="0.25">
      <c r="A140" s="59">
        <v>108</v>
      </c>
      <c r="B140" s="125" t="s">
        <v>146</v>
      </c>
      <c r="C140" s="296"/>
      <c r="D140" s="315"/>
      <c r="E140" s="306"/>
      <c r="F140" s="96"/>
      <c r="G140" s="96"/>
      <c r="H140" s="96"/>
      <c r="I140" s="96"/>
      <c r="J140" s="96"/>
      <c r="K140" s="96"/>
      <c r="L140" s="96"/>
      <c r="M140" s="96"/>
      <c r="N140" s="96"/>
      <c r="O140" s="96"/>
    </row>
    <row r="141" spans="1:15" s="97" customFormat="1" x14ac:dyDescent="0.25">
      <c r="A141" s="60">
        <v>109</v>
      </c>
      <c r="B141" s="126" t="s">
        <v>147</v>
      </c>
      <c r="C141" s="297"/>
      <c r="D141" s="315"/>
      <c r="E141" s="307"/>
      <c r="F141" s="96"/>
      <c r="G141" s="96"/>
      <c r="H141" s="96"/>
      <c r="I141" s="96"/>
      <c r="J141" s="96"/>
      <c r="K141" s="96"/>
      <c r="L141" s="96"/>
      <c r="M141" s="96"/>
      <c r="N141" s="96"/>
      <c r="O141" s="96"/>
    </row>
    <row r="142" spans="1:15" s="97" customFormat="1" x14ac:dyDescent="0.25">
      <c r="A142" s="55">
        <v>14</v>
      </c>
      <c r="B142" s="56" t="s">
        <v>148</v>
      </c>
      <c r="C142" s="294">
        <f>SUM(C143,C144,C145,C146,C147,C148,C149,C150,C151)</f>
        <v>0</v>
      </c>
      <c r="D142" s="314">
        <f>SUM(D143,D144,D145,D146,D147,D148,D149,D150,D151)</f>
        <v>0</v>
      </c>
      <c r="E142" s="304">
        <f t="shared" ref="E142" si="23">SUM(E143,E144,E145,E146,E147,E148,E149,E150,E151)</f>
        <v>0</v>
      </c>
      <c r="F142" s="96"/>
      <c r="G142" s="96"/>
      <c r="H142" s="96"/>
      <c r="I142" s="96"/>
      <c r="J142" s="96"/>
      <c r="K142" s="96"/>
      <c r="L142" s="96"/>
      <c r="M142" s="96"/>
      <c r="N142" s="96"/>
      <c r="O142" s="96"/>
    </row>
    <row r="143" spans="1:15" s="97" customFormat="1" x14ac:dyDescent="0.25">
      <c r="A143" s="58" t="s">
        <v>149</v>
      </c>
      <c r="B143" s="124" t="s">
        <v>150</v>
      </c>
      <c r="C143" s="295"/>
      <c r="D143" s="315"/>
      <c r="E143" s="305"/>
      <c r="F143" s="96"/>
      <c r="G143" s="96"/>
      <c r="H143" s="96"/>
      <c r="I143" s="96"/>
      <c r="J143" s="96"/>
      <c r="K143" s="96"/>
      <c r="L143" s="96"/>
      <c r="M143" s="96"/>
      <c r="N143" s="96"/>
      <c r="O143" s="96"/>
    </row>
    <row r="144" spans="1:15" s="97" customFormat="1" x14ac:dyDescent="0.25">
      <c r="A144" s="59">
        <v>144</v>
      </c>
      <c r="B144" s="125" t="s">
        <v>105</v>
      </c>
      <c r="C144" s="296"/>
      <c r="D144" s="315"/>
      <c r="E144" s="306"/>
      <c r="F144" s="96"/>
      <c r="G144" s="96"/>
      <c r="H144" s="96"/>
      <c r="I144" s="96"/>
      <c r="J144" s="96"/>
      <c r="K144" s="96"/>
      <c r="L144" s="96"/>
      <c r="M144" s="96"/>
      <c r="N144" s="96"/>
      <c r="O144" s="96"/>
    </row>
    <row r="145" spans="1:15" s="97" customFormat="1" x14ac:dyDescent="0.25">
      <c r="A145" s="59">
        <v>145</v>
      </c>
      <c r="B145" s="125" t="s">
        <v>151</v>
      </c>
      <c r="C145" s="296"/>
      <c r="D145" s="315"/>
      <c r="E145" s="306"/>
      <c r="F145" s="96"/>
      <c r="G145" s="96"/>
      <c r="H145" s="96"/>
      <c r="I145" s="96"/>
      <c r="J145" s="96"/>
      <c r="K145" s="96"/>
      <c r="L145" s="96"/>
      <c r="M145" s="96"/>
      <c r="N145" s="96"/>
      <c r="O145" s="96"/>
    </row>
    <row r="146" spans="1:15" s="97" customFormat="1" x14ac:dyDescent="0.25">
      <c r="A146" s="59">
        <v>146</v>
      </c>
      <c r="B146" s="125" t="s">
        <v>152</v>
      </c>
      <c r="C146" s="296"/>
      <c r="D146" s="315"/>
      <c r="E146" s="306"/>
      <c r="F146" s="96"/>
      <c r="G146" s="96"/>
      <c r="H146" s="96"/>
      <c r="I146" s="96"/>
      <c r="J146" s="96"/>
      <c r="K146" s="96"/>
      <c r="L146" s="96"/>
      <c r="M146" s="96"/>
      <c r="N146" s="96"/>
      <c r="O146" s="96"/>
    </row>
    <row r="147" spans="1:15" s="97" customFormat="1" ht="25.5" x14ac:dyDescent="0.25">
      <c r="A147" s="59" t="s">
        <v>153</v>
      </c>
      <c r="B147" s="125" t="s">
        <v>154</v>
      </c>
      <c r="C147" s="296"/>
      <c r="D147" s="315"/>
      <c r="E147" s="306"/>
      <c r="F147" s="96"/>
      <c r="G147" s="96"/>
      <c r="H147" s="96"/>
      <c r="I147" s="96"/>
      <c r="J147" s="96"/>
      <c r="K147" s="96"/>
      <c r="L147" s="96"/>
      <c r="M147" s="96"/>
      <c r="N147" s="96"/>
      <c r="O147" s="96"/>
    </row>
    <row r="148" spans="1:15" s="97" customFormat="1" x14ac:dyDescent="0.25">
      <c r="A148" s="59">
        <v>1484</v>
      </c>
      <c r="B148" s="125" t="s">
        <v>155</v>
      </c>
      <c r="C148" s="296"/>
      <c r="D148" s="315"/>
      <c r="E148" s="306"/>
      <c r="F148" s="96"/>
      <c r="G148" s="96"/>
      <c r="H148" s="96"/>
      <c r="I148" s="96"/>
      <c r="J148" s="96"/>
      <c r="K148" s="96"/>
      <c r="L148" s="96"/>
      <c r="M148" s="96"/>
      <c r="N148" s="96"/>
      <c r="O148" s="96"/>
    </row>
    <row r="149" spans="1:15" s="97" customFormat="1" x14ac:dyDescent="0.25">
      <c r="A149" s="59">
        <v>1485</v>
      </c>
      <c r="B149" s="125" t="s">
        <v>156</v>
      </c>
      <c r="C149" s="296"/>
      <c r="D149" s="315"/>
      <c r="E149" s="306"/>
      <c r="F149" s="96"/>
      <c r="G149" s="96"/>
      <c r="H149" s="96"/>
      <c r="I149" s="96"/>
      <c r="J149" s="96"/>
      <c r="K149" s="96"/>
      <c r="L149" s="96"/>
      <c r="M149" s="96"/>
      <c r="N149" s="96"/>
      <c r="O149" s="96"/>
    </row>
    <row r="150" spans="1:15" s="97" customFormat="1" x14ac:dyDescent="0.25">
      <c r="A150" s="59">
        <v>1486</v>
      </c>
      <c r="B150" s="125" t="s">
        <v>157</v>
      </c>
      <c r="C150" s="296"/>
      <c r="D150" s="315"/>
      <c r="E150" s="306"/>
      <c r="F150" s="96"/>
      <c r="G150" s="96"/>
      <c r="H150" s="96"/>
      <c r="I150" s="96"/>
      <c r="J150" s="96"/>
      <c r="K150" s="96"/>
      <c r="L150" s="96"/>
      <c r="M150" s="96"/>
      <c r="N150" s="96"/>
      <c r="O150" s="96"/>
    </row>
    <row r="151" spans="1:15" s="97" customFormat="1" ht="15" thickBot="1" x14ac:dyDescent="0.3">
      <c r="A151" s="61">
        <v>1489</v>
      </c>
      <c r="B151" s="127" t="s">
        <v>158</v>
      </c>
      <c r="C151" s="298"/>
      <c r="D151" s="315"/>
      <c r="E151" s="308"/>
      <c r="F151" s="96"/>
      <c r="G151" s="96"/>
      <c r="H151" s="96"/>
      <c r="I151" s="96"/>
      <c r="J151" s="96"/>
      <c r="K151" s="96"/>
      <c r="L151" s="96"/>
      <c r="M151" s="96"/>
      <c r="N151" s="96"/>
      <c r="O151" s="96"/>
    </row>
    <row r="152" spans="1:15" s="97" customFormat="1" ht="15" thickBot="1" x14ac:dyDescent="0.3">
      <c r="A152" s="62">
        <v>1</v>
      </c>
      <c r="B152" s="63" t="s">
        <v>159</v>
      </c>
      <c r="C152" s="299">
        <f>SUM(C132,C142)</f>
        <v>0</v>
      </c>
      <c r="D152" s="314">
        <f>SUM(D132,D142)</f>
        <v>0</v>
      </c>
      <c r="E152" s="309">
        <f t="shared" ref="E152" si="24">SUM(E132,E142)</f>
        <v>0</v>
      </c>
      <c r="F152" s="96"/>
      <c r="G152" s="96"/>
      <c r="H152" s="96"/>
      <c r="I152" s="96"/>
      <c r="J152" s="96"/>
      <c r="K152" s="96"/>
      <c r="L152" s="96"/>
      <c r="M152" s="96"/>
      <c r="N152" s="96"/>
      <c r="O152" s="96"/>
    </row>
    <row r="153" spans="1:15" s="97" customFormat="1" ht="5.0999999999999996" customHeight="1" x14ac:dyDescent="0.25">
      <c r="A153" s="65"/>
      <c r="B153" s="128"/>
      <c r="C153" s="170"/>
      <c r="D153" s="315"/>
      <c r="E153" s="170"/>
      <c r="F153" s="96"/>
      <c r="G153" s="96"/>
      <c r="H153" s="96"/>
      <c r="I153" s="96"/>
      <c r="J153" s="96"/>
      <c r="K153" s="96"/>
      <c r="L153" s="96"/>
      <c r="M153" s="96"/>
      <c r="N153" s="96"/>
      <c r="O153" s="96"/>
    </row>
    <row r="154" spans="1:15" s="97" customFormat="1" x14ac:dyDescent="0.25">
      <c r="A154" s="55">
        <v>20</v>
      </c>
      <c r="B154" s="56" t="s">
        <v>160</v>
      </c>
      <c r="C154" s="294">
        <f>SUM(C155,C161)</f>
        <v>0</v>
      </c>
      <c r="D154" s="314">
        <f>SUM(D155,D161)</f>
        <v>0</v>
      </c>
      <c r="E154" s="304">
        <f t="shared" ref="E154" si="25">SUM(E155,E161)</f>
        <v>0</v>
      </c>
      <c r="F154" s="96"/>
      <c r="G154" s="96"/>
      <c r="H154" s="96"/>
      <c r="I154" s="96"/>
      <c r="J154" s="96"/>
      <c r="K154" s="96"/>
      <c r="L154" s="96"/>
      <c r="M154" s="96"/>
      <c r="N154" s="96"/>
      <c r="O154" s="96"/>
    </row>
    <row r="155" spans="1:15" s="97" customFormat="1" x14ac:dyDescent="0.25">
      <c r="A155" s="66" t="s">
        <v>161</v>
      </c>
      <c r="B155" s="67" t="s">
        <v>162</v>
      </c>
      <c r="C155" s="300">
        <f>SUM(C156,C157,C159,C160)</f>
        <v>0</v>
      </c>
      <c r="D155" s="314">
        <f>SUM(D156,D157,D159,D160)</f>
        <v>0</v>
      </c>
      <c r="E155" s="310">
        <f t="shared" ref="E155" si="26">SUM(E156,E157,E159,E160)</f>
        <v>0</v>
      </c>
      <c r="F155" s="96"/>
      <c r="G155" s="96"/>
      <c r="H155" s="96"/>
      <c r="I155" s="96"/>
      <c r="J155" s="96"/>
      <c r="K155" s="96"/>
      <c r="L155" s="96"/>
      <c r="M155" s="96"/>
      <c r="N155" s="96"/>
      <c r="O155" s="96"/>
    </row>
    <row r="156" spans="1:15" s="97" customFormat="1" x14ac:dyDescent="0.25">
      <c r="A156" s="58">
        <v>200</v>
      </c>
      <c r="B156" s="124" t="s">
        <v>163</v>
      </c>
      <c r="C156" s="295"/>
      <c r="D156" s="315"/>
      <c r="E156" s="305"/>
      <c r="F156" s="96"/>
      <c r="G156" s="96"/>
      <c r="H156" s="96"/>
      <c r="I156" s="96"/>
      <c r="J156" s="96"/>
      <c r="K156" s="96"/>
      <c r="L156" s="96"/>
      <c r="M156" s="96"/>
      <c r="N156" s="96"/>
      <c r="O156" s="96"/>
    </row>
    <row r="157" spans="1:15" s="97" customFormat="1" x14ac:dyDescent="0.25">
      <c r="A157" s="59">
        <v>201</v>
      </c>
      <c r="B157" s="125" t="s">
        <v>164</v>
      </c>
      <c r="C157" s="296"/>
      <c r="D157" s="315"/>
      <c r="E157" s="306"/>
      <c r="F157" s="96"/>
      <c r="G157" s="96"/>
      <c r="H157" s="96"/>
      <c r="I157" s="96"/>
      <c r="J157" s="96"/>
      <c r="K157" s="96"/>
      <c r="L157" s="96"/>
      <c r="M157" s="96"/>
      <c r="N157" s="96"/>
      <c r="O157" s="96"/>
    </row>
    <row r="158" spans="1:15" s="97" customFormat="1" x14ac:dyDescent="0.25">
      <c r="A158" s="59" t="s">
        <v>165</v>
      </c>
      <c r="B158" s="125" t="s">
        <v>166</v>
      </c>
      <c r="C158" s="296"/>
      <c r="D158" s="315"/>
      <c r="E158" s="306"/>
      <c r="F158" s="96"/>
      <c r="G158" s="96"/>
      <c r="H158" s="96"/>
      <c r="I158" s="96"/>
      <c r="J158" s="96"/>
      <c r="K158" s="96"/>
      <c r="L158" s="96"/>
      <c r="M158" s="96"/>
      <c r="N158" s="96"/>
      <c r="O158" s="96"/>
    </row>
    <row r="159" spans="1:15" s="97" customFormat="1" x14ac:dyDescent="0.25">
      <c r="A159" s="59">
        <v>204</v>
      </c>
      <c r="B159" s="125" t="s">
        <v>167</v>
      </c>
      <c r="C159" s="296"/>
      <c r="D159" s="315"/>
      <c r="E159" s="306"/>
      <c r="F159" s="96"/>
      <c r="G159" s="96"/>
      <c r="H159" s="96"/>
      <c r="I159" s="96"/>
      <c r="J159" s="96"/>
      <c r="K159" s="96"/>
      <c r="L159" s="96"/>
      <c r="M159" s="96"/>
      <c r="N159" s="96"/>
      <c r="O159" s="96"/>
    </row>
    <row r="160" spans="1:15" s="97" customFormat="1" x14ac:dyDescent="0.25">
      <c r="A160" s="60">
        <v>205</v>
      </c>
      <c r="B160" s="126" t="s">
        <v>168</v>
      </c>
      <c r="C160" s="297"/>
      <c r="D160" s="315"/>
      <c r="E160" s="307"/>
      <c r="F160" s="96"/>
      <c r="G160" s="96"/>
      <c r="H160" s="96"/>
      <c r="I160" s="96"/>
      <c r="J160" s="96"/>
      <c r="K160" s="96"/>
      <c r="L160" s="96"/>
      <c r="M160" s="96"/>
      <c r="N160" s="96"/>
      <c r="O160" s="96"/>
    </row>
    <row r="161" spans="1:15" s="97" customFormat="1" x14ac:dyDescent="0.25">
      <c r="A161" s="55" t="s">
        <v>169</v>
      </c>
      <c r="B161" s="56" t="s">
        <v>170</v>
      </c>
      <c r="C161" s="294">
        <f>SUM(C162,C165,C166)</f>
        <v>0</v>
      </c>
      <c r="D161" s="314">
        <f>SUM(D162,D165,D166)</f>
        <v>0</v>
      </c>
      <c r="E161" s="304">
        <f t="shared" ref="E161" si="27">SUM(E162,E165,E166)</f>
        <v>0</v>
      </c>
      <c r="F161" s="96"/>
      <c r="G161" s="96"/>
      <c r="H161" s="96"/>
      <c r="I161" s="96"/>
      <c r="J161" s="96"/>
      <c r="K161" s="96"/>
      <c r="L161" s="96"/>
      <c r="M161" s="96"/>
      <c r="N161" s="96"/>
      <c r="O161" s="96"/>
    </row>
    <row r="162" spans="1:15" s="97" customFormat="1" x14ac:dyDescent="0.25">
      <c r="A162" s="58">
        <v>206</v>
      </c>
      <c r="B162" s="124" t="s">
        <v>171</v>
      </c>
      <c r="C162" s="295"/>
      <c r="D162" s="315"/>
      <c r="E162" s="305"/>
      <c r="F162" s="96"/>
      <c r="G162" s="96"/>
      <c r="H162" s="96"/>
      <c r="I162" s="96"/>
      <c r="J162" s="96"/>
      <c r="K162" s="96"/>
      <c r="L162" s="96"/>
      <c r="M162" s="96"/>
      <c r="N162" s="96"/>
      <c r="O162" s="96"/>
    </row>
    <row r="163" spans="1:15" s="97" customFormat="1" x14ac:dyDescent="0.25">
      <c r="A163" s="69" t="s">
        <v>172</v>
      </c>
      <c r="B163" s="130" t="s">
        <v>173</v>
      </c>
      <c r="C163" s="301"/>
      <c r="D163" s="315"/>
      <c r="E163" s="311"/>
      <c r="F163" s="96"/>
      <c r="G163" s="96"/>
      <c r="H163" s="96"/>
      <c r="I163" s="96"/>
      <c r="J163" s="96"/>
      <c r="K163" s="96"/>
      <c r="L163" s="96"/>
      <c r="M163" s="96"/>
      <c r="N163" s="96"/>
      <c r="O163" s="96"/>
    </row>
    <row r="164" spans="1:15" s="97" customFormat="1" x14ac:dyDescent="0.25">
      <c r="A164" s="59" t="s">
        <v>174</v>
      </c>
      <c r="B164" s="125" t="s">
        <v>175</v>
      </c>
      <c r="C164" s="296"/>
      <c r="D164" s="315"/>
      <c r="E164" s="306"/>
      <c r="F164" s="96"/>
      <c r="G164" s="96"/>
      <c r="H164" s="96"/>
      <c r="I164" s="96"/>
      <c r="J164" s="96"/>
      <c r="K164" s="96"/>
      <c r="L164" s="96"/>
      <c r="M164" s="96"/>
      <c r="N164" s="96"/>
      <c r="O164" s="96"/>
    </row>
    <row r="165" spans="1:15" s="97" customFormat="1" x14ac:dyDescent="0.25">
      <c r="A165" s="59">
        <v>208</v>
      </c>
      <c r="B165" s="125" t="s">
        <v>176</v>
      </c>
      <c r="C165" s="296"/>
      <c r="D165" s="315"/>
      <c r="E165" s="306"/>
      <c r="F165" s="96"/>
      <c r="G165" s="96"/>
      <c r="H165" s="96"/>
      <c r="I165" s="96"/>
      <c r="J165" s="96"/>
      <c r="K165" s="96"/>
      <c r="L165" s="96"/>
      <c r="M165" s="96"/>
      <c r="N165" s="96"/>
      <c r="O165" s="96"/>
    </row>
    <row r="166" spans="1:15" s="97" customFormat="1" x14ac:dyDescent="0.25">
      <c r="A166" s="60">
        <v>209</v>
      </c>
      <c r="B166" s="126" t="s">
        <v>177</v>
      </c>
      <c r="C166" s="297"/>
      <c r="D166" s="315"/>
      <c r="E166" s="307"/>
      <c r="F166" s="96"/>
      <c r="G166" s="96"/>
      <c r="H166" s="96"/>
      <c r="I166" s="96"/>
      <c r="J166" s="96"/>
      <c r="K166" s="96"/>
      <c r="L166" s="96"/>
      <c r="M166" s="96"/>
      <c r="N166" s="96"/>
      <c r="O166" s="96"/>
    </row>
    <row r="167" spans="1:15" s="97" customFormat="1" x14ac:dyDescent="0.25">
      <c r="A167" s="55">
        <v>29</v>
      </c>
      <c r="B167" s="56" t="s">
        <v>178</v>
      </c>
      <c r="C167" s="318"/>
      <c r="D167" s="316"/>
      <c r="E167" s="319"/>
      <c r="F167" s="96"/>
      <c r="G167" s="263"/>
      <c r="H167" s="96"/>
      <c r="I167" s="96"/>
      <c r="J167" s="96"/>
      <c r="K167" s="96"/>
      <c r="L167" s="96"/>
      <c r="M167" s="96"/>
      <c r="N167" s="96"/>
      <c r="O167" s="96"/>
    </row>
    <row r="168" spans="1:15" s="97" customFormat="1" ht="15" thickBot="1" x14ac:dyDescent="0.3">
      <c r="A168" s="70" t="s">
        <v>179</v>
      </c>
      <c r="B168" s="131" t="s">
        <v>180</v>
      </c>
      <c r="C168" s="302"/>
      <c r="D168" s="315"/>
      <c r="E168" s="312"/>
      <c r="F168" s="96"/>
      <c r="G168" s="96"/>
      <c r="H168" s="96"/>
      <c r="I168" s="96"/>
      <c r="J168" s="96"/>
      <c r="K168" s="96"/>
      <c r="L168" s="96"/>
      <c r="M168" s="96"/>
      <c r="N168" s="96"/>
      <c r="O168" s="96"/>
    </row>
    <row r="169" spans="1:15" s="97" customFormat="1" ht="15" thickBot="1" x14ac:dyDescent="0.3">
      <c r="A169" s="62">
        <v>2</v>
      </c>
      <c r="B169" s="63" t="s">
        <v>181</v>
      </c>
      <c r="C169" s="299">
        <f>SUM(C154,C167)</f>
        <v>0</v>
      </c>
      <c r="D169" s="314">
        <f>SUM(D154,D167)</f>
        <v>0</v>
      </c>
      <c r="E169" s="309">
        <f t="shared" ref="E169" si="28">SUM(E154,E167)</f>
        <v>0</v>
      </c>
      <c r="F169" s="96"/>
      <c r="G169" s="96"/>
      <c r="H169" s="96"/>
      <c r="I169" s="96"/>
      <c r="J169" s="96"/>
      <c r="K169" s="96"/>
      <c r="L169" s="96"/>
      <c r="M169" s="96"/>
      <c r="N169" s="96"/>
      <c r="O169" s="96"/>
    </row>
    <row r="170" spans="1:15" s="97" customFormat="1" ht="15" thickBot="1" x14ac:dyDescent="0.3">
      <c r="A170" s="65"/>
      <c r="B170" s="128"/>
      <c r="C170" s="170"/>
      <c r="D170" s="170"/>
      <c r="E170" s="170"/>
      <c r="F170" s="96"/>
      <c r="G170" s="96"/>
      <c r="H170" s="96"/>
      <c r="I170" s="96"/>
      <c r="J170" s="96"/>
      <c r="K170" s="96"/>
      <c r="L170" s="96"/>
      <c r="M170" s="96"/>
      <c r="N170" s="96"/>
      <c r="O170" s="96"/>
    </row>
    <row r="171" spans="1:15" s="97" customFormat="1" ht="28.5" customHeight="1" thickBot="1" x14ac:dyDescent="0.25">
      <c r="A171" s="71" t="s">
        <v>182</v>
      </c>
      <c r="B171" s="132"/>
      <c r="C171" s="171"/>
      <c r="D171" s="171"/>
      <c r="E171" s="171"/>
      <c r="F171" s="162"/>
      <c r="G171" s="96"/>
      <c r="H171" s="96"/>
      <c r="I171" s="96"/>
      <c r="J171" s="96"/>
      <c r="K171" s="96"/>
      <c r="L171" s="96"/>
      <c r="M171" s="96"/>
      <c r="N171" s="96"/>
      <c r="O171" s="96"/>
    </row>
    <row r="172" spans="1:15" s="97" customFormat="1" x14ac:dyDescent="0.25">
      <c r="A172" s="72" t="s">
        <v>183</v>
      </c>
      <c r="B172" s="134" t="s">
        <v>184</v>
      </c>
      <c r="C172" s="73">
        <f>C96+SUM(C9,C10,C11,C13,C14)-SUM(C41,C42)+SUM(C18,C19,C20)-C44+SUM(C76,C81)-C92+C82-C93-C70</f>
        <v>0</v>
      </c>
      <c r="D172" s="73">
        <f>D96+SUM(D9,D10,D11,D13,D14)-SUM(D41,D42)+SUM(D18,D19,D20)-D44+SUM(D76,D81)-D92+D82-D93-D70</f>
        <v>0</v>
      </c>
      <c r="E172" s="73">
        <f>E96+SUM(E9,E10,E11,E13,E14)-SUM(E41,E42)+SUM(E18,E19,E20)-E44+SUM(E76,E81)-E92+E82-E93-E70</f>
        <v>0</v>
      </c>
      <c r="F172" s="99"/>
      <c r="G172" s="96"/>
      <c r="H172" s="96"/>
      <c r="I172" s="96"/>
      <c r="J172" s="96"/>
      <c r="K172" s="96"/>
      <c r="L172" s="96"/>
      <c r="M172" s="96"/>
      <c r="N172" s="96"/>
      <c r="O172" s="96"/>
    </row>
    <row r="173" spans="1:15" s="97" customFormat="1" x14ac:dyDescent="0.25">
      <c r="A173" s="74" t="s">
        <v>185</v>
      </c>
      <c r="B173" s="135" t="s">
        <v>186</v>
      </c>
      <c r="C173" s="75">
        <f>IF(C199=0,0,C172/C199)</f>
        <v>0</v>
      </c>
      <c r="D173" s="75">
        <f>IF(D199=0,0,D172/D199)</f>
        <v>0</v>
      </c>
      <c r="E173" s="75">
        <f>IF(E199=0,0,E172/E199)</f>
        <v>0</v>
      </c>
      <c r="F173" s="99"/>
      <c r="G173" s="96"/>
      <c r="H173" s="96"/>
      <c r="I173" s="96"/>
      <c r="J173" s="96"/>
      <c r="K173" s="96"/>
      <c r="L173" s="96"/>
      <c r="M173" s="96"/>
      <c r="N173" s="96"/>
      <c r="O173" s="96"/>
    </row>
    <row r="174" spans="1:15" s="97" customFormat="1" ht="25.5" x14ac:dyDescent="0.25">
      <c r="A174" s="74" t="s">
        <v>187</v>
      </c>
      <c r="B174" s="135" t="s">
        <v>188</v>
      </c>
      <c r="C174" s="75">
        <f>IF(C128=0,0,C172/C128)</f>
        <v>0</v>
      </c>
      <c r="D174" s="75">
        <f>IF(D128=0,0,D172/D128)</f>
        <v>0</v>
      </c>
      <c r="E174" s="75">
        <f>IF(E128=0,0,E172/E128)</f>
        <v>0</v>
      </c>
      <c r="F174" s="99"/>
      <c r="G174" s="96"/>
      <c r="H174" s="96"/>
      <c r="I174" s="96"/>
      <c r="J174" s="96"/>
      <c r="K174" s="96"/>
      <c r="L174" s="96"/>
      <c r="M174" s="96"/>
      <c r="N174" s="96"/>
      <c r="O174" s="96"/>
    </row>
    <row r="175" spans="1:15" s="97" customFormat="1" ht="25.5" x14ac:dyDescent="0.25">
      <c r="A175" s="76" t="s">
        <v>187</v>
      </c>
      <c r="B175" s="259" t="s">
        <v>189</v>
      </c>
      <c r="C175" s="77">
        <f>IF(0=C129,0,C172/C129)</f>
        <v>0</v>
      </c>
      <c r="D175" s="77">
        <f>IF(0=D129,0,D172/D129)</f>
        <v>0</v>
      </c>
      <c r="E175" s="77">
        <f>IF(0=E129,0,E172/E129)</f>
        <v>0</v>
      </c>
      <c r="F175" s="99"/>
      <c r="G175" s="96"/>
      <c r="H175" s="96"/>
      <c r="I175" s="96"/>
      <c r="J175" s="96"/>
      <c r="K175" s="96"/>
      <c r="L175" s="96"/>
      <c r="M175" s="96"/>
      <c r="N175" s="96"/>
      <c r="O175" s="96"/>
    </row>
    <row r="176" spans="1:15" s="97" customFormat="1" ht="25.5" x14ac:dyDescent="0.25">
      <c r="A176" s="78" t="s">
        <v>190</v>
      </c>
      <c r="B176" s="137" t="s">
        <v>191</v>
      </c>
      <c r="C176" s="73">
        <f>C172-C128</f>
        <v>0</v>
      </c>
      <c r="D176" s="73">
        <f>D172-D128</f>
        <v>0</v>
      </c>
      <c r="E176" s="73">
        <f t="shared" ref="E176" si="29">E172-E128</f>
        <v>0</v>
      </c>
      <c r="F176" s="99"/>
      <c r="G176" s="96"/>
      <c r="H176" s="96"/>
      <c r="I176" s="96"/>
      <c r="J176" s="96"/>
      <c r="K176" s="96"/>
      <c r="L176" s="96"/>
      <c r="M176" s="96"/>
      <c r="N176" s="96"/>
      <c r="O176" s="96"/>
    </row>
    <row r="177" spans="1:15" s="97" customFormat="1" ht="25.5" x14ac:dyDescent="0.25">
      <c r="A177" s="76" t="s">
        <v>192</v>
      </c>
      <c r="B177" s="136" t="s">
        <v>193</v>
      </c>
      <c r="C177" s="79">
        <f>C172-C129</f>
        <v>0</v>
      </c>
      <c r="D177" s="79">
        <f>D172-D129</f>
        <v>0</v>
      </c>
      <c r="E177" s="79">
        <f t="shared" ref="E177" si="30">E172-E129</f>
        <v>0</v>
      </c>
      <c r="F177" s="99"/>
      <c r="G177" s="96"/>
      <c r="H177" s="96"/>
      <c r="I177" s="96"/>
      <c r="J177" s="96"/>
      <c r="K177" s="96"/>
      <c r="L177" s="96"/>
      <c r="M177" s="96"/>
      <c r="N177" s="96"/>
      <c r="O177" s="96"/>
    </row>
    <row r="178" spans="1:15" s="97" customFormat="1" x14ac:dyDescent="0.25">
      <c r="A178" s="78" t="s">
        <v>194</v>
      </c>
      <c r="B178" s="137" t="s">
        <v>195</v>
      </c>
      <c r="C178" s="73">
        <f>C156+C157-C158+C162-C163-C164</f>
        <v>0</v>
      </c>
      <c r="D178" s="73">
        <f>D156+D157-D158+D162-D163-D164</f>
        <v>0</v>
      </c>
      <c r="E178" s="73">
        <f t="shared" ref="E178" si="31">E156+E157-E158+E162-E163-E164</f>
        <v>0</v>
      </c>
      <c r="F178" s="99"/>
      <c r="G178" s="96"/>
      <c r="H178" s="96"/>
      <c r="I178" s="96"/>
      <c r="J178" s="96"/>
      <c r="K178" s="96"/>
      <c r="L178" s="96"/>
      <c r="M178" s="96"/>
      <c r="N178" s="96"/>
      <c r="O178" s="96"/>
    </row>
    <row r="179" spans="1:15" s="97" customFormat="1" x14ac:dyDescent="0.25">
      <c r="A179" s="76" t="s">
        <v>196</v>
      </c>
      <c r="B179" s="136" t="s">
        <v>197</v>
      </c>
      <c r="C179" s="77">
        <f>IF(C199=0,0,C178/C199)</f>
        <v>0</v>
      </c>
      <c r="D179" s="77">
        <f>IF(D199=0,0,D178/D199)</f>
        <v>0</v>
      </c>
      <c r="E179" s="77">
        <f t="shared" ref="E179" si="32">IF(E199=0,0,E178/E199)</f>
        <v>0</v>
      </c>
      <c r="F179" s="99"/>
      <c r="G179" s="96"/>
      <c r="H179" s="96"/>
      <c r="I179" s="96"/>
      <c r="J179" s="96"/>
      <c r="K179" s="96"/>
      <c r="L179" s="96"/>
      <c r="M179" s="96"/>
      <c r="N179" s="96"/>
      <c r="O179" s="96"/>
    </row>
    <row r="180" spans="1:15" s="97" customFormat="1" x14ac:dyDescent="0.25">
      <c r="A180" s="78" t="s">
        <v>198</v>
      </c>
      <c r="B180" s="137" t="s">
        <v>199</v>
      </c>
      <c r="C180" s="73">
        <f>C154-C164-C132</f>
        <v>0</v>
      </c>
      <c r="D180" s="73">
        <f>D154-D164-D132</f>
        <v>0</v>
      </c>
      <c r="E180" s="73">
        <f>E154-E164-E132</f>
        <v>0</v>
      </c>
      <c r="F180" s="99"/>
      <c r="G180" s="96"/>
      <c r="H180" s="96"/>
      <c r="I180" s="96"/>
      <c r="J180" s="96"/>
      <c r="K180" s="96"/>
      <c r="L180" s="96"/>
      <c r="M180" s="96"/>
      <c r="N180" s="96"/>
      <c r="O180" s="96"/>
    </row>
    <row r="181" spans="1:15" s="97" customFormat="1" x14ac:dyDescent="0.25">
      <c r="A181" s="74" t="s">
        <v>200</v>
      </c>
      <c r="B181" s="135" t="s">
        <v>201</v>
      </c>
      <c r="C181" s="73">
        <f>C142-C144-C145-C164-C167</f>
        <v>0</v>
      </c>
      <c r="D181" s="73">
        <f>D142-D144-D145-D164-D167</f>
        <v>0</v>
      </c>
      <c r="E181" s="73">
        <f t="shared" ref="E181" si="33">E142-E144-E145-E164-E167</f>
        <v>0</v>
      </c>
      <c r="F181" s="99"/>
      <c r="G181" s="96"/>
      <c r="H181" s="96"/>
      <c r="I181" s="96"/>
      <c r="J181" s="96"/>
      <c r="K181" s="96"/>
      <c r="L181" s="96"/>
      <c r="M181" s="96"/>
      <c r="N181" s="96"/>
      <c r="O181" s="96"/>
    </row>
    <row r="182" spans="1:15" s="97" customFormat="1" x14ac:dyDescent="0.25">
      <c r="A182" s="74" t="s">
        <v>202</v>
      </c>
      <c r="B182" s="135" t="s">
        <v>203</v>
      </c>
      <c r="C182" s="73" t="str">
        <f>IF(C197=0,"-",C180/C197)</f>
        <v>-</v>
      </c>
      <c r="D182" s="73" t="str">
        <f>IF(D197=0,"-",D180/D197)</f>
        <v>-</v>
      </c>
      <c r="E182" s="73" t="str">
        <f>IF(E197=0,"-",E180/E197)</f>
        <v>-</v>
      </c>
      <c r="F182" s="99"/>
      <c r="G182" s="96"/>
      <c r="H182" s="96"/>
      <c r="I182" s="96"/>
      <c r="J182" s="96"/>
      <c r="K182" s="96"/>
      <c r="L182" s="96"/>
      <c r="M182" s="96"/>
      <c r="N182" s="96"/>
      <c r="O182" s="96"/>
    </row>
    <row r="183" spans="1:15" s="97" customFormat="1" x14ac:dyDescent="0.25">
      <c r="A183" s="74" t="s">
        <v>202</v>
      </c>
      <c r="B183" s="135" t="s">
        <v>204</v>
      </c>
      <c r="C183" s="73" t="str">
        <f>IF(C197=0,"-",C181/C197)</f>
        <v>-</v>
      </c>
      <c r="D183" s="73" t="str">
        <f>IF(D197=0,"-",D181/D197)</f>
        <v>-</v>
      </c>
      <c r="E183" s="73" t="str">
        <f>IF(E197=0,"-",E181/E197)</f>
        <v>-</v>
      </c>
      <c r="F183" s="96"/>
      <c r="G183" s="96"/>
      <c r="H183" s="96"/>
      <c r="I183" s="96"/>
      <c r="J183" s="96"/>
      <c r="K183" s="96"/>
      <c r="L183" s="96"/>
      <c r="M183" s="96"/>
      <c r="N183" s="96"/>
      <c r="O183" s="96"/>
    </row>
    <row r="184" spans="1:15" s="97" customFormat="1" x14ac:dyDescent="0.25">
      <c r="A184" s="76" t="s">
        <v>205</v>
      </c>
      <c r="B184" s="136" t="s">
        <v>206</v>
      </c>
      <c r="C184" s="77">
        <f>IF(SUM(C27,C28,C29,C84,C85)=0,0,C180/SUM(C27,C28,C29,C84,C85))</f>
        <v>0</v>
      </c>
      <c r="D184" s="77">
        <f>IF(SUM(D27,D28,D29,D84,D85)=0,0,D180/SUM(D27,D28,D29,D84,D85))</f>
        <v>0</v>
      </c>
      <c r="E184" s="77">
        <f>IF(SUM(E27,E28,E29,E84,E85)=0,0,E180/SUM(E27,E28,E29,E84,E85))</f>
        <v>0</v>
      </c>
      <c r="F184" s="99"/>
      <c r="G184" s="96"/>
      <c r="H184" s="96"/>
      <c r="I184" s="96"/>
      <c r="J184" s="96"/>
      <c r="K184" s="96"/>
      <c r="L184" s="96"/>
      <c r="M184" s="96"/>
      <c r="N184" s="96"/>
      <c r="O184" s="96"/>
    </row>
    <row r="185" spans="1:15" s="97" customFormat="1" x14ac:dyDescent="0.25">
      <c r="A185" s="78" t="s">
        <v>207</v>
      </c>
      <c r="B185" s="137" t="s">
        <v>178</v>
      </c>
      <c r="C185" s="73">
        <f>C167</f>
        <v>0</v>
      </c>
      <c r="D185" s="73">
        <f>D167</f>
        <v>0</v>
      </c>
      <c r="E185" s="73">
        <f t="shared" ref="E185" si="34">E167</f>
        <v>0</v>
      </c>
      <c r="F185" s="99"/>
      <c r="G185" s="96"/>
      <c r="H185" s="96"/>
      <c r="I185" s="96"/>
      <c r="J185" s="96"/>
      <c r="K185" s="96"/>
      <c r="L185" s="96"/>
      <c r="M185" s="96"/>
      <c r="N185" s="96"/>
      <c r="O185" s="96"/>
    </row>
    <row r="186" spans="1:15" s="97" customFormat="1" ht="22.5" x14ac:dyDescent="0.25">
      <c r="A186" s="76" t="s">
        <v>208</v>
      </c>
      <c r="B186" s="136" t="s">
        <v>209</v>
      </c>
      <c r="C186" s="77">
        <f>IF(C200=0,0,C168/C200)</f>
        <v>0</v>
      </c>
      <c r="D186" s="77">
        <f>IF(D200=0,0,D168/D200)</f>
        <v>0</v>
      </c>
      <c r="E186" s="77">
        <f t="shared" ref="E186" si="35">IF(E200=0,0,E168/E200)</f>
        <v>0</v>
      </c>
      <c r="F186" s="99"/>
      <c r="G186" s="96"/>
      <c r="H186" s="96"/>
      <c r="I186" s="96"/>
      <c r="J186" s="96"/>
      <c r="K186" s="96"/>
      <c r="L186" s="96"/>
      <c r="M186" s="96"/>
      <c r="N186" s="96"/>
      <c r="O186" s="96"/>
    </row>
    <row r="187" spans="1:15" s="97" customFormat="1" x14ac:dyDescent="0.25">
      <c r="A187" s="80" t="s">
        <v>210</v>
      </c>
      <c r="B187" s="138" t="s">
        <v>211</v>
      </c>
      <c r="C187" s="81">
        <f>IF(C199=0,0,C202/C199)</f>
        <v>0</v>
      </c>
      <c r="D187" s="81">
        <f>IF(D199=0,0,D202/D199)</f>
        <v>0</v>
      </c>
      <c r="E187" s="81">
        <f>IF(E199=0,0,E202/E199)</f>
        <v>0</v>
      </c>
      <c r="F187" s="99"/>
      <c r="G187" s="96"/>
      <c r="H187" s="96"/>
      <c r="I187" s="96"/>
      <c r="J187" s="96"/>
      <c r="K187" s="96"/>
      <c r="L187" s="96"/>
      <c r="M187" s="96"/>
      <c r="N187" s="96"/>
      <c r="O187" s="96"/>
    </row>
    <row r="188" spans="1:15" s="97" customFormat="1" x14ac:dyDescent="0.25">
      <c r="A188" s="78" t="s">
        <v>212</v>
      </c>
      <c r="B188" s="137" t="s">
        <v>71</v>
      </c>
      <c r="C188" s="73">
        <f>C71</f>
        <v>0</v>
      </c>
      <c r="D188" s="73">
        <f>D71</f>
        <v>0</v>
      </c>
      <c r="E188" s="73">
        <f t="shared" ref="E188" si="36">E71</f>
        <v>0</v>
      </c>
      <c r="F188" s="99"/>
      <c r="G188" s="96"/>
      <c r="H188" s="96"/>
      <c r="I188" s="96"/>
      <c r="J188" s="96"/>
      <c r="K188" s="96"/>
      <c r="L188" s="96"/>
      <c r="M188" s="96"/>
      <c r="N188" s="96"/>
      <c r="O188" s="96"/>
    </row>
    <row r="189" spans="1:15" s="97" customFormat="1" x14ac:dyDescent="0.25">
      <c r="A189" s="76" t="s">
        <v>213</v>
      </c>
      <c r="B189" s="136" t="s">
        <v>214</v>
      </c>
      <c r="C189" s="77">
        <f>IF(0=C132,0,(C59+C60+C61+C63+C64)/C132)</f>
        <v>0</v>
      </c>
      <c r="D189" s="77">
        <f>IF(0=D132,0,(D59+D60+D61+D63+D64)/D132)</f>
        <v>0</v>
      </c>
      <c r="E189" s="77">
        <f>IF(0=E132,0,(E59+E62+E61+E63+E64)/E132)</f>
        <v>0</v>
      </c>
      <c r="F189" s="99"/>
      <c r="G189" s="96"/>
      <c r="H189" s="96"/>
      <c r="I189" s="96"/>
      <c r="J189" s="96"/>
      <c r="K189" s="96"/>
      <c r="L189" s="96"/>
      <c r="M189" s="96"/>
      <c r="N189" s="96"/>
      <c r="O189" s="96"/>
    </row>
    <row r="190" spans="1:15" s="97" customFormat="1" x14ac:dyDescent="0.25">
      <c r="A190" s="78" t="s">
        <v>215</v>
      </c>
      <c r="B190" s="137" t="s">
        <v>216</v>
      </c>
      <c r="C190" s="73">
        <f>C50-C59</f>
        <v>0</v>
      </c>
      <c r="D190" s="73">
        <f>D50-D59</f>
        <v>0</v>
      </c>
      <c r="E190" s="73">
        <f t="shared" ref="E190" si="37">E50-E59</f>
        <v>0</v>
      </c>
      <c r="F190" s="99"/>
      <c r="G190" s="96"/>
      <c r="H190" s="96"/>
      <c r="I190" s="96"/>
      <c r="J190" s="96"/>
      <c r="K190" s="96"/>
      <c r="L190" s="96"/>
      <c r="M190" s="96"/>
      <c r="N190" s="96"/>
      <c r="O190" s="96"/>
    </row>
    <row r="191" spans="1:15" s="97" customFormat="1" x14ac:dyDescent="0.25">
      <c r="A191" s="76" t="s">
        <v>217</v>
      </c>
      <c r="B191" s="136" t="s">
        <v>218</v>
      </c>
      <c r="C191" s="77">
        <f>IF(C199=0,0,C190/C199)</f>
        <v>0</v>
      </c>
      <c r="D191" s="77">
        <f>IF(D199=0,0,D190/D199)</f>
        <v>0</v>
      </c>
      <c r="E191" s="77">
        <f>IF(E199=0,0,E190/E199)</f>
        <v>0</v>
      </c>
      <c r="F191" s="99"/>
      <c r="G191" s="96"/>
      <c r="H191" s="96"/>
      <c r="I191" s="96"/>
      <c r="J191" s="96"/>
      <c r="K191" s="96"/>
      <c r="L191" s="96"/>
      <c r="M191" s="96"/>
      <c r="N191" s="96"/>
      <c r="O191" s="96"/>
    </row>
    <row r="192" spans="1:15" s="97" customFormat="1" x14ac:dyDescent="0.25">
      <c r="A192" s="78" t="s">
        <v>219</v>
      </c>
      <c r="B192" s="137" t="s">
        <v>220</v>
      </c>
      <c r="C192" s="73">
        <f>SUM(C101,C102,C103,C104,C105,C106)+SUM(C109,C110,C111,C112,C113,C114)</f>
        <v>0</v>
      </c>
      <c r="D192" s="73">
        <f>SUM(D101,D102,D103,D104,D105,D106)+SUM(D109,D110,D111,D112,D113,D114)</f>
        <v>0</v>
      </c>
      <c r="E192" s="73">
        <f>SUM(E101,E102,E103,E104,E105,E106)+SUM(E109,E110,E111,E112,E113,E114)</f>
        <v>0</v>
      </c>
      <c r="F192" s="99"/>
      <c r="G192" s="96"/>
      <c r="H192" s="96"/>
      <c r="I192" s="96"/>
      <c r="J192" s="96"/>
      <c r="K192" s="96"/>
      <c r="L192" s="96"/>
      <c r="M192" s="96"/>
      <c r="N192" s="96"/>
      <c r="O192" s="96"/>
    </row>
    <row r="193" spans="1:15" s="97" customFormat="1" x14ac:dyDescent="0.25">
      <c r="A193" s="76" t="s">
        <v>221</v>
      </c>
      <c r="B193" s="136" t="s">
        <v>222</v>
      </c>
      <c r="C193" s="73">
        <f>SUM(C116,C117,C118,C119,C120,C121,C122)+SUM(C125,C126)</f>
        <v>0</v>
      </c>
      <c r="D193" s="73">
        <f>SUM(D116,D117,D118,D119,D120,D121,D122)+SUM(D125,D126)</f>
        <v>0</v>
      </c>
      <c r="E193" s="73">
        <f t="shared" ref="E193" si="38">SUM(E116,E117,E118,E119,E120,E121,E122)+SUM(E125,E126)</f>
        <v>0</v>
      </c>
      <c r="F193" s="99"/>
      <c r="G193" s="96"/>
      <c r="H193" s="96"/>
      <c r="I193" s="96"/>
      <c r="J193" s="96"/>
      <c r="K193" s="96"/>
      <c r="L193" s="96"/>
      <c r="M193" s="96"/>
      <c r="N193" s="96"/>
      <c r="O193" s="96"/>
    </row>
    <row r="194" spans="1:15" s="97" customFormat="1" x14ac:dyDescent="0.25">
      <c r="A194" s="80" t="s">
        <v>223</v>
      </c>
      <c r="B194" s="138" t="s">
        <v>224</v>
      </c>
      <c r="C194" s="81">
        <f>IF(C207=0,0,C192/C207)</f>
        <v>0</v>
      </c>
      <c r="D194" s="81">
        <f>IF(D207=0,0,D192/D207)</f>
        <v>0</v>
      </c>
      <c r="E194" s="81">
        <f>IF(E207=0,0,E192/E207)</f>
        <v>0</v>
      </c>
      <c r="F194" s="99"/>
      <c r="G194" s="96"/>
      <c r="H194" s="96"/>
      <c r="I194" s="96"/>
      <c r="J194" s="96"/>
      <c r="K194" s="96"/>
      <c r="L194" s="96"/>
      <c r="M194" s="96"/>
      <c r="N194" s="96"/>
      <c r="O194" s="96"/>
    </row>
    <row r="195" spans="1:15" s="97" customFormat="1" ht="15" thickBot="1" x14ac:dyDescent="0.3">
      <c r="A195" s="65"/>
      <c r="B195" s="128"/>
      <c r="C195" s="170"/>
      <c r="D195" s="170"/>
      <c r="E195" s="170"/>
      <c r="F195" s="96"/>
      <c r="G195" s="96"/>
      <c r="H195" s="96"/>
      <c r="I195" s="96"/>
      <c r="J195" s="96"/>
      <c r="K195" s="96"/>
      <c r="L195" s="96"/>
      <c r="M195" s="96"/>
      <c r="N195" s="96"/>
      <c r="O195" s="96"/>
    </row>
    <row r="196" spans="1:15" s="97" customFormat="1" ht="15" thickBot="1" x14ac:dyDescent="0.25">
      <c r="A196" s="82" t="s">
        <v>225</v>
      </c>
      <c r="B196" s="139"/>
      <c r="C196" s="172"/>
      <c r="D196" s="172"/>
      <c r="E196" s="172"/>
      <c r="F196" s="96"/>
      <c r="G196" s="96"/>
      <c r="H196" s="96"/>
      <c r="I196" s="96"/>
      <c r="J196" s="96"/>
      <c r="K196" s="96"/>
      <c r="L196" s="96"/>
      <c r="M196" s="96"/>
      <c r="N196" s="96"/>
      <c r="O196" s="96"/>
    </row>
    <row r="197" spans="1:15" s="97" customFormat="1" x14ac:dyDescent="0.25">
      <c r="A197" s="83" t="s">
        <v>226</v>
      </c>
      <c r="B197" s="141" t="s">
        <v>227</v>
      </c>
      <c r="C197" s="272"/>
      <c r="D197" s="272"/>
      <c r="E197" s="272"/>
      <c r="F197" s="96"/>
      <c r="G197" s="96"/>
      <c r="H197" s="96"/>
      <c r="I197" s="96"/>
      <c r="J197" s="96"/>
      <c r="K197" s="96"/>
      <c r="L197" s="96"/>
      <c r="M197" s="96"/>
      <c r="N197" s="96"/>
      <c r="O197" s="96"/>
    </row>
    <row r="198" spans="1:15" s="97" customFormat="1" x14ac:dyDescent="0.25">
      <c r="A198" s="84" t="s">
        <v>228</v>
      </c>
      <c r="B198" s="142"/>
      <c r="C198" s="173"/>
      <c r="D198" s="173"/>
      <c r="E198" s="173"/>
      <c r="F198" s="96"/>
      <c r="G198" s="96"/>
      <c r="H198" s="96"/>
      <c r="I198" s="96"/>
      <c r="J198" s="96"/>
      <c r="K198" s="96"/>
      <c r="L198" s="96"/>
      <c r="M198" s="96"/>
      <c r="N198" s="96"/>
      <c r="O198" s="96"/>
    </row>
    <row r="199" spans="1:15" s="97" customFormat="1" x14ac:dyDescent="0.25">
      <c r="A199" s="85" t="s">
        <v>229</v>
      </c>
      <c r="B199" s="144" t="s">
        <v>230</v>
      </c>
      <c r="C199" s="86">
        <f>SUM(C27,C28,C29,C33,C34,C35,C40,C43)+SUM(C59,C60,C61,C63,C64,C65,C66,C67,C68,C69)+SUM(C84,C85,C86,C87,C88,C89,C90,C91)+C94</f>
        <v>0</v>
      </c>
      <c r="D199" s="86">
        <f>SUM(D27,D28,D29,D33,D34,D35,D40,D43)+SUM(D59,D60,D61,D63,D64,D65,D66,D67,D68,D69)+SUM(D84,D85,D86,D87,D88,D89,D90,D91)+D94</f>
        <v>0</v>
      </c>
      <c r="E199" s="86">
        <f>SUM(E27,E28,E29,E33,E34,E35,E40,E43)+SUM(E59,E62,E61,E63,E64,E65,E66,E67,E68,E69)+SUM(E84,E85,E86,E87,E88,E89,E90,E91)+E94</f>
        <v>0</v>
      </c>
      <c r="F199" s="96"/>
      <c r="G199" s="263"/>
      <c r="H199" s="96"/>
      <c r="I199" s="96"/>
      <c r="J199" s="96"/>
      <c r="K199" s="96"/>
      <c r="L199" s="96"/>
      <c r="M199" s="96"/>
      <c r="N199" s="96"/>
      <c r="O199" s="96"/>
    </row>
    <row r="200" spans="1:15" s="97" customFormat="1" x14ac:dyDescent="0.25">
      <c r="A200" s="87" t="s">
        <v>231</v>
      </c>
      <c r="B200" s="145" t="s">
        <v>232</v>
      </c>
      <c r="C200" s="88">
        <f>SUM(C4,C5,C8,C12,C15)+C49+SUM(C74,C75,C77,C80)</f>
        <v>0</v>
      </c>
      <c r="D200" s="88">
        <f>SUM(D4,D5,D8,D12,D15)+D49+SUM(D74,D75,D77,D80)</f>
        <v>0</v>
      </c>
      <c r="E200" s="88">
        <f>SUM(E4,E5,E8,E12,E15)+E49+SUM(E74,E75,E77,E80)</f>
        <v>0</v>
      </c>
      <c r="F200" s="163"/>
      <c r="G200" s="96"/>
      <c r="H200" s="96"/>
      <c r="I200" s="96"/>
      <c r="J200" s="96"/>
      <c r="K200" s="96"/>
      <c r="L200" s="96"/>
      <c r="M200" s="96"/>
      <c r="N200" s="96"/>
      <c r="O200" s="96"/>
    </row>
    <row r="201" spans="1:15" s="97" customFormat="1" x14ac:dyDescent="0.25">
      <c r="A201" s="87" t="s">
        <v>28</v>
      </c>
      <c r="B201" s="145" t="s">
        <v>233</v>
      </c>
      <c r="C201" s="88">
        <f>SUM(C200,C192)</f>
        <v>0</v>
      </c>
      <c r="D201" s="88">
        <f>SUM(D200,D192)</f>
        <v>0</v>
      </c>
      <c r="E201" s="88">
        <f t="shared" ref="E201" si="39">SUM(E200,E192)</f>
        <v>0</v>
      </c>
      <c r="F201" s="163"/>
      <c r="G201" s="96"/>
      <c r="H201" s="96"/>
      <c r="I201" s="96"/>
      <c r="J201" s="96"/>
      <c r="K201" s="96"/>
      <c r="L201" s="96"/>
      <c r="M201" s="96"/>
      <c r="N201" s="96"/>
      <c r="O201" s="96"/>
    </row>
    <row r="202" spans="1:15" s="97" customFormat="1" x14ac:dyDescent="0.25">
      <c r="A202" s="89" t="s">
        <v>234</v>
      </c>
      <c r="B202" s="146" t="s">
        <v>235</v>
      </c>
      <c r="C202" s="88">
        <f>C50-C59+SUM(C9,C10,C11,C18,C19,C20)</f>
        <v>0</v>
      </c>
      <c r="D202" s="88">
        <f>D50-D59+SUM(D9,D10,D11,D18,D19,D20)</f>
        <v>0</v>
      </c>
      <c r="E202" s="88">
        <f>E50-E59+SUM(E9,E10,E11,E18,E19,E20)</f>
        <v>0</v>
      </c>
      <c r="F202" s="96"/>
      <c r="G202" s="96"/>
      <c r="H202" s="96"/>
      <c r="I202" s="96"/>
      <c r="J202" s="96"/>
      <c r="K202" s="96"/>
      <c r="L202" s="96"/>
      <c r="M202" s="96"/>
      <c r="N202" s="96"/>
      <c r="O202" s="96"/>
    </row>
    <row r="203" spans="1:15" s="97" customFormat="1" x14ac:dyDescent="0.25">
      <c r="A203" s="84" t="s">
        <v>236</v>
      </c>
      <c r="B203" s="142"/>
      <c r="C203" s="173"/>
      <c r="D203" s="173"/>
      <c r="E203" s="173"/>
      <c r="F203" s="96"/>
      <c r="G203" s="96"/>
      <c r="H203" s="96"/>
      <c r="I203" s="96"/>
      <c r="J203" s="96"/>
      <c r="K203" s="96"/>
      <c r="L203" s="96"/>
      <c r="M203" s="96"/>
      <c r="N203" s="96"/>
      <c r="O203" s="96"/>
    </row>
    <row r="204" spans="1:15" s="97" customFormat="1" x14ac:dyDescent="0.25">
      <c r="A204" s="85" t="s">
        <v>237</v>
      </c>
      <c r="B204" s="144" t="s">
        <v>238</v>
      </c>
      <c r="C204" s="90">
        <f>SUM(C27,C28,C29,C33,C34,C36,C39)+C43-C44+SUM(C59,C60,C63,C65,C66,C67,C68,C69)-C70+SUM(C84,C85,C86,C87,C88,C89,C91)</f>
        <v>0</v>
      </c>
      <c r="D204" s="90">
        <f>SUM(D27,D28,D29,D33,D34,D36,D39)+D43-D44+SUM(D59,D60,D63,D65,D66,D67,D68,D69)-D70+SUM(D84,D85,D86,D87,D88,D89,D91)</f>
        <v>0</v>
      </c>
      <c r="E204" s="90">
        <f>SUM(E27,E28,E29,E33,E34,E36,E39)+E43-E44+SUM(E59,E62,E63,E65,E66,E67,E68,E69)-E70+SUM(E84,E85,E86,E87,E88,E89,E91)</f>
        <v>0</v>
      </c>
      <c r="F204" s="96"/>
      <c r="G204" s="263"/>
      <c r="H204" s="96"/>
      <c r="I204" s="96"/>
      <c r="J204" s="96"/>
      <c r="K204" s="96"/>
      <c r="L204" s="96"/>
      <c r="M204" s="96"/>
      <c r="N204" s="96"/>
      <c r="O204" s="96"/>
    </row>
    <row r="205" spans="1:15" s="97" customFormat="1" x14ac:dyDescent="0.25">
      <c r="A205" s="87" t="s">
        <v>239</v>
      </c>
      <c r="B205" s="145" t="s">
        <v>240</v>
      </c>
      <c r="C205" s="88">
        <f>SUM(C204,C193)</f>
        <v>0</v>
      </c>
      <c r="D205" s="88">
        <f>SUM(D204,D193)</f>
        <v>0</v>
      </c>
      <c r="E205" s="88">
        <f t="shared" ref="E205" si="40">SUM(E204,E193)</f>
        <v>0</v>
      </c>
      <c r="F205" s="96"/>
      <c r="G205" s="96"/>
      <c r="H205" s="96"/>
      <c r="I205" s="96"/>
      <c r="J205" s="96"/>
      <c r="K205" s="96"/>
      <c r="L205" s="96"/>
      <c r="M205" s="96"/>
      <c r="N205" s="96"/>
      <c r="O205" s="96"/>
    </row>
    <row r="206" spans="1:15" s="97" customFormat="1" x14ac:dyDescent="0.25">
      <c r="A206" s="87" t="s">
        <v>241</v>
      </c>
      <c r="B206" s="145" t="s">
        <v>242</v>
      </c>
      <c r="C206" s="88">
        <f>SUM(C4,C5)-C7+C15-SUM(C18,C19,C20)+SUM(C50,C53,C54,C55,C57)+SUM(C74,C75,C78,C80)</f>
        <v>0</v>
      </c>
      <c r="D206" s="88">
        <f>SUM(D4,D5)-D7+D15-SUM(D18,D19,D20)+SUM(D50,D53,D54,D55,D57)+SUM(D74,D75,D78,D80)</f>
        <v>0</v>
      </c>
      <c r="E206" s="88">
        <f>SUM(E4,E5)-E7+E15-SUM(E18,E19,E20)+SUM(E50,E53,E54,E55,E57)+SUM(E74,E75,E78,E80)</f>
        <v>0</v>
      </c>
      <c r="F206" s="96"/>
      <c r="G206" s="96"/>
      <c r="H206" s="96"/>
      <c r="I206" s="96"/>
      <c r="J206" s="96"/>
      <c r="K206" s="96"/>
      <c r="L206" s="96"/>
      <c r="M206" s="96"/>
      <c r="N206" s="96"/>
      <c r="O206" s="96"/>
    </row>
    <row r="207" spans="1:15" s="97" customFormat="1" x14ac:dyDescent="0.25">
      <c r="A207" s="87" t="s">
        <v>243</v>
      </c>
      <c r="B207" s="145" t="s">
        <v>244</v>
      </c>
      <c r="C207" s="88">
        <f>SUM(C206,C192)</f>
        <v>0</v>
      </c>
      <c r="D207" s="88">
        <f>SUM(D206,D192)</f>
        <v>0</v>
      </c>
      <c r="E207" s="88">
        <f t="shared" ref="E207" si="41">SUM(E206,E192)</f>
        <v>0</v>
      </c>
      <c r="F207" s="96"/>
      <c r="G207" s="96"/>
      <c r="H207" s="96"/>
      <c r="I207" s="96"/>
      <c r="J207" s="96"/>
      <c r="K207" s="96"/>
      <c r="L207" s="96"/>
      <c r="M207" s="96"/>
      <c r="N207" s="96"/>
      <c r="O207" s="96"/>
    </row>
    <row r="208" spans="1:15" s="97" customFormat="1" x14ac:dyDescent="0.25">
      <c r="A208" s="87" t="s">
        <v>28</v>
      </c>
      <c r="B208" s="145" t="s">
        <v>245</v>
      </c>
      <c r="C208" s="88">
        <f t="shared" ref="C208:E209" si="42">C204-C206</f>
        <v>0</v>
      </c>
      <c r="D208" s="88">
        <f t="shared" si="42"/>
        <v>0</v>
      </c>
      <c r="E208" s="88">
        <f t="shared" si="42"/>
        <v>0</v>
      </c>
      <c r="F208" s="96"/>
      <c r="G208" s="96"/>
      <c r="H208" s="96"/>
      <c r="I208" s="96"/>
      <c r="J208" s="96"/>
      <c r="K208" s="96"/>
      <c r="L208" s="96"/>
      <c r="M208" s="96"/>
      <c r="N208" s="96"/>
      <c r="O208" s="96"/>
    </row>
    <row r="209" spans="1:15" s="97" customFormat="1" x14ac:dyDescent="0.25">
      <c r="A209" s="87" t="s">
        <v>28</v>
      </c>
      <c r="B209" s="217" t="s">
        <v>246</v>
      </c>
      <c r="C209" s="88">
        <f t="shared" si="42"/>
        <v>0</v>
      </c>
      <c r="D209" s="88">
        <f t="shared" si="42"/>
        <v>0</v>
      </c>
      <c r="E209" s="88">
        <f t="shared" si="42"/>
        <v>0</v>
      </c>
      <c r="F209" s="96"/>
      <c r="G209" s="96"/>
      <c r="H209" s="96"/>
      <c r="I209" s="96"/>
      <c r="J209" s="96"/>
      <c r="K209" s="96"/>
      <c r="L209" s="96"/>
      <c r="M209" s="96"/>
      <c r="N209" s="96"/>
      <c r="O209" s="96"/>
    </row>
  </sheetData>
  <hyperlinks>
    <hyperlink ref="H7" location="'Entwicklung und Kennzahlen'!A1" display="Kennzahlen"/>
  </hyperlinks>
  <pageMargins left="0.7" right="0.7" top="0.78740157499999996" bottom="0.78740157499999996" header="0.3" footer="0.3"/>
  <pageSetup paperSize="9" scale="3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6"/>
  <sheetViews>
    <sheetView zoomScaleNormal="100" workbookViewId="0">
      <selection activeCell="F15" sqref="F15"/>
    </sheetView>
  </sheetViews>
  <sheetFormatPr baseColWidth="10" defaultColWidth="11.28515625" defaultRowHeight="12.75" x14ac:dyDescent="0.25"/>
  <cols>
    <col min="1" max="1" width="1.5703125" style="208" customWidth="1"/>
    <col min="2" max="2" width="48.5703125" style="208" customWidth="1"/>
    <col min="3" max="3" width="11.5703125" style="188" bestFit="1" customWidth="1"/>
    <col min="4" max="4" width="12.140625" style="189" bestFit="1" customWidth="1"/>
    <col min="5" max="5" width="10.42578125" style="207" bestFit="1" customWidth="1"/>
    <col min="6" max="6" width="11.7109375" style="207" customWidth="1"/>
    <col min="7" max="7" width="11.7109375" style="203" customWidth="1"/>
    <col min="8" max="16384" width="11.28515625" style="185"/>
  </cols>
  <sheetData>
    <row r="1" spans="1:7" s="180" customFormat="1" ht="15" x14ac:dyDescent="0.3">
      <c r="A1" s="218" t="s">
        <v>249</v>
      </c>
      <c r="B1" s="176"/>
      <c r="C1" s="177"/>
      <c r="D1" s="178"/>
      <c r="E1" s="213" t="s">
        <v>0</v>
      </c>
      <c r="F1" s="179" t="s">
        <v>250</v>
      </c>
      <c r="G1" s="219" t="s">
        <v>0</v>
      </c>
    </row>
    <row r="2" spans="1:7" s="184" customFormat="1" ht="15" x14ac:dyDescent="0.25">
      <c r="A2" s="220"/>
      <c r="B2" s="181"/>
      <c r="C2" s="182"/>
      <c r="D2" s="183"/>
      <c r="E2" s="209">
        <f>Eingabe_Berechnung!C2</f>
        <v>2022</v>
      </c>
      <c r="F2" s="147">
        <f>Eingabe_Berechnung!D2</f>
        <v>2022</v>
      </c>
      <c r="G2" s="221">
        <f>Eingabe_Berechnung!E2</f>
        <v>2021</v>
      </c>
    </row>
    <row r="3" spans="1:7" x14ac:dyDescent="0.25">
      <c r="A3" s="222"/>
      <c r="B3" s="223"/>
      <c r="C3" s="224"/>
      <c r="D3" s="225"/>
      <c r="E3" s="210"/>
      <c r="F3" s="148"/>
      <c r="G3" s="226"/>
    </row>
    <row r="4" spans="1:7" s="186" customFormat="1" ht="12" x14ac:dyDescent="0.25">
      <c r="A4" s="227" t="s">
        <v>251</v>
      </c>
      <c r="B4" s="228"/>
      <c r="C4" s="229"/>
      <c r="D4" s="230"/>
      <c r="E4" s="210">
        <f>Eingabe_Berechnung!C96*-1</f>
        <v>0</v>
      </c>
      <c r="F4" s="149">
        <f>Eingabe_Berechnung!D96*-1</f>
        <v>0</v>
      </c>
      <c r="G4" s="226">
        <f>Eingabe_Berechnung!E96*-1</f>
        <v>0</v>
      </c>
    </row>
    <row r="5" spans="1:7" s="187" customFormat="1" ht="15" customHeight="1" x14ac:dyDescent="0.25">
      <c r="A5" s="231" t="s">
        <v>252</v>
      </c>
      <c r="B5" s="232"/>
      <c r="C5" s="224"/>
      <c r="D5" s="225"/>
      <c r="E5" s="212">
        <f>Eingabe_Berechnung!C185</f>
        <v>0</v>
      </c>
      <c r="F5" s="266" t="str">
        <f>IF(Eingabe_Berechnung!L10=0,"*",Eingabe_Berechnung!L10)</f>
        <v>*</v>
      </c>
      <c r="G5" s="233">
        <f>Eingabe_Berechnung!E185</f>
        <v>0</v>
      </c>
    </row>
    <row r="6" spans="1:7" s="186" customFormat="1" ht="12" x14ac:dyDescent="0.25">
      <c r="A6" s="227"/>
      <c r="B6" s="228"/>
      <c r="C6" s="229"/>
      <c r="D6" s="230"/>
      <c r="E6" s="210"/>
      <c r="F6" s="148"/>
      <c r="G6" s="226"/>
    </row>
    <row r="7" spans="1:7" s="186" customFormat="1" ht="12" x14ac:dyDescent="0.25">
      <c r="A7" s="234" t="s">
        <v>277</v>
      </c>
      <c r="B7" s="235"/>
      <c r="C7" s="236"/>
      <c r="D7" s="237"/>
      <c r="E7" s="210">
        <f>Eingabe_Berechnung!C176*-1</f>
        <v>0</v>
      </c>
      <c r="F7" s="149">
        <f>Eingabe_Berechnung!D176*-1</f>
        <v>0</v>
      </c>
      <c r="G7" s="226">
        <f>Eingabe_Berechnung!E176*-1</f>
        <v>0</v>
      </c>
    </row>
    <row r="8" spans="1:7" s="187" customFormat="1" ht="15" customHeight="1" x14ac:dyDescent="0.25">
      <c r="A8" s="238" t="s">
        <v>253</v>
      </c>
      <c r="B8" s="239"/>
      <c r="C8" s="240"/>
      <c r="D8" s="241"/>
      <c r="E8" s="212">
        <f>Eingabe_Berechnung!C180</f>
        <v>0</v>
      </c>
      <c r="F8" s="266" t="str">
        <f>IF(Eingabe_Berechnung!L12=0,"*",Eingabe_Berechnung!L12)</f>
        <v>*</v>
      </c>
      <c r="G8" s="233">
        <f>Eingabe_Berechnung!E180</f>
        <v>0</v>
      </c>
    </row>
    <row r="9" spans="1:7" s="187" customFormat="1" ht="12" x14ac:dyDescent="0.25">
      <c r="A9" s="238"/>
      <c r="B9" s="239"/>
      <c r="C9" s="240"/>
      <c r="D9" s="241"/>
      <c r="E9" s="214"/>
      <c r="F9" s="150"/>
      <c r="G9" s="242"/>
    </row>
    <row r="10" spans="1:7" s="187" customFormat="1" ht="12" x14ac:dyDescent="0.25">
      <c r="A10" s="238"/>
      <c r="B10" s="239"/>
      <c r="C10" s="240"/>
      <c r="D10" s="243" t="s">
        <v>254</v>
      </c>
      <c r="E10" s="258"/>
      <c r="F10" s="150"/>
      <c r="G10" s="242"/>
    </row>
    <row r="11" spans="1:7" s="194" customFormat="1" ht="15" customHeight="1" x14ac:dyDescent="0.2">
      <c r="A11" s="244" t="s">
        <v>255</v>
      </c>
      <c r="B11" s="191"/>
      <c r="C11" s="192"/>
      <c r="D11" s="193"/>
      <c r="E11" s="212" t="str">
        <f>Eingabe_Berechnung!C182</f>
        <v>-</v>
      </c>
      <c r="F11" s="264" t="str">
        <f>IF(Eingabe_Berechnung!L14=0,"*",Eingabe_Berechnung!L14)</f>
        <v>*</v>
      </c>
      <c r="G11" s="257" t="str">
        <f>Eingabe_Berechnung!E182</f>
        <v>-</v>
      </c>
    </row>
    <row r="12" spans="1:7" s="186" customFormat="1" ht="62.25" customHeight="1" x14ac:dyDescent="0.25">
      <c r="A12" s="227"/>
      <c r="B12" s="246" t="s">
        <v>256</v>
      </c>
      <c r="C12" s="247" t="s">
        <v>257</v>
      </c>
      <c r="D12" s="248" t="s">
        <v>258</v>
      </c>
      <c r="E12" s="215"/>
      <c r="F12" s="195"/>
      <c r="G12" s="249"/>
    </row>
    <row r="13" spans="1:7" s="194" customFormat="1" ht="15" customHeight="1" x14ac:dyDescent="0.2">
      <c r="A13" s="250" t="s">
        <v>206</v>
      </c>
      <c r="B13" s="191"/>
      <c r="C13" s="327" t="s">
        <v>259</v>
      </c>
      <c r="D13" s="329" t="s">
        <v>260</v>
      </c>
      <c r="E13" s="211">
        <f>Eingabe_Berechnung!C184</f>
        <v>0</v>
      </c>
      <c r="F13" s="269" t="str">
        <f>IF(Eingabe_Berechnung!L16=0,"*",Eingabe_Berechnung!L16)</f>
        <v>*</v>
      </c>
      <c r="G13" s="245">
        <f>Eingabe_Berechnung!E184</f>
        <v>0</v>
      </c>
    </row>
    <row r="14" spans="1:7" s="186" customFormat="1" ht="33.75" customHeight="1" x14ac:dyDescent="0.25">
      <c r="A14" s="234"/>
      <c r="B14" s="251" t="s">
        <v>261</v>
      </c>
      <c r="C14" s="328"/>
      <c r="D14" s="330"/>
      <c r="E14" s="215"/>
      <c r="F14" s="195"/>
      <c r="G14" s="249"/>
    </row>
    <row r="15" spans="1:7" s="194" customFormat="1" ht="15" customHeight="1" x14ac:dyDescent="0.2">
      <c r="A15" s="250" t="s">
        <v>262</v>
      </c>
      <c r="B15" s="191"/>
      <c r="C15" s="331" t="s">
        <v>263</v>
      </c>
      <c r="D15" s="333" t="s">
        <v>264</v>
      </c>
      <c r="E15" s="211">
        <f>Eingabe_Berechnung!C174</f>
        <v>0</v>
      </c>
      <c r="F15" s="175">
        <f>Eingabe_Berechnung!D174</f>
        <v>0</v>
      </c>
      <c r="G15" s="245">
        <f>Eingabe_Berechnung!E174</f>
        <v>0</v>
      </c>
    </row>
    <row r="16" spans="1:7" s="186" customFormat="1" ht="33.75" customHeight="1" x14ac:dyDescent="0.25">
      <c r="A16" s="252"/>
      <c r="B16" s="196" t="s">
        <v>265</v>
      </c>
      <c r="C16" s="332"/>
      <c r="D16" s="334"/>
      <c r="E16" s="216"/>
      <c r="F16" s="197"/>
      <c r="G16" s="253"/>
    </row>
    <row r="17" spans="1:7" s="194" customFormat="1" ht="15" customHeight="1" x14ac:dyDescent="0.2">
      <c r="A17" s="254" t="s">
        <v>186</v>
      </c>
      <c r="B17" s="255"/>
      <c r="C17" s="335" t="s">
        <v>266</v>
      </c>
      <c r="D17" s="337" t="s">
        <v>267</v>
      </c>
      <c r="E17" s="211">
        <f>Eingabe_Berechnung!C173</f>
        <v>0</v>
      </c>
      <c r="F17" s="175">
        <f>Eingabe_Berechnung!D173</f>
        <v>0</v>
      </c>
      <c r="G17" s="245">
        <f>Eingabe_Berechnung!E173</f>
        <v>0</v>
      </c>
    </row>
    <row r="18" spans="1:7" s="186" customFormat="1" ht="33.75" customHeight="1" x14ac:dyDescent="0.25">
      <c r="A18" s="227"/>
      <c r="B18" s="246" t="s">
        <v>268</v>
      </c>
      <c r="C18" s="336"/>
      <c r="D18" s="338"/>
      <c r="E18" s="210"/>
      <c r="F18" s="148"/>
      <c r="G18" s="226"/>
    </row>
    <row r="19" spans="1:7" s="198" customFormat="1" ht="15" customHeight="1" x14ac:dyDescent="0.2">
      <c r="A19" s="244" t="s">
        <v>218</v>
      </c>
      <c r="B19" s="190"/>
      <c r="C19" s="335" t="s">
        <v>269</v>
      </c>
      <c r="D19" s="337" t="s">
        <v>260</v>
      </c>
      <c r="E19" s="211">
        <f>Eingabe_Berechnung!C191</f>
        <v>0</v>
      </c>
      <c r="F19" s="175">
        <f>Eingabe_Berechnung!D191</f>
        <v>0</v>
      </c>
      <c r="G19" s="245">
        <f>Eingabe_Berechnung!E191</f>
        <v>0</v>
      </c>
    </row>
    <row r="20" spans="1:7" s="186" customFormat="1" ht="33.75" x14ac:dyDescent="0.25">
      <c r="A20" s="227"/>
      <c r="B20" s="246" t="s">
        <v>270</v>
      </c>
      <c r="C20" s="336"/>
      <c r="D20" s="338"/>
      <c r="E20" s="210"/>
      <c r="F20" s="148"/>
      <c r="G20" s="226"/>
    </row>
    <row r="21" spans="1:7" s="198" customFormat="1" ht="15" customHeight="1" x14ac:dyDescent="0.2">
      <c r="A21" s="244" t="s">
        <v>211</v>
      </c>
      <c r="B21" s="190"/>
      <c r="C21" s="327" t="s">
        <v>271</v>
      </c>
      <c r="D21" s="329" t="s">
        <v>272</v>
      </c>
      <c r="E21" s="211">
        <f>Eingabe_Berechnung!C187</f>
        <v>0</v>
      </c>
      <c r="F21" s="175">
        <f>Eingabe_Berechnung!D187</f>
        <v>0</v>
      </c>
      <c r="G21" s="245">
        <f>Eingabe_Berechnung!E187</f>
        <v>0</v>
      </c>
    </row>
    <row r="22" spans="1:7" s="186" customFormat="1" ht="45" x14ac:dyDescent="0.25">
      <c r="A22" s="234"/>
      <c r="B22" s="251" t="s">
        <v>273</v>
      </c>
      <c r="C22" s="328"/>
      <c r="D22" s="330"/>
      <c r="E22" s="210"/>
      <c r="F22" s="148"/>
      <c r="G22" s="226"/>
    </row>
    <row r="23" spans="1:7" s="198" customFormat="1" ht="15" customHeight="1" x14ac:dyDescent="0.2">
      <c r="A23" s="244" t="s">
        <v>224</v>
      </c>
      <c r="B23" s="190"/>
      <c r="C23" s="327" t="s">
        <v>274</v>
      </c>
      <c r="D23" s="329" t="s">
        <v>275</v>
      </c>
      <c r="E23" s="211">
        <f>Eingabe_Berechnung!C194</f>
        <v>0</v>
      </c>
      <c r="F23" s="174">
        <f>Eingabe_Berechnung!D194</f>
        <v>0</v>
      </c>
      <c r="G23" s="245">
        <f>Eingabe_Berechnung!E194</f>
        <v>0</v>
      </c>
    </row>
    <row r="24" spans="1:7" s="186" customFormat="1" ht="33.75" customHeight="1" x14ac:dyDescent="0.25">
      <c r="A24" s="256"/>
      <c r="B24" s="199" t="s">
        <v>276</v>
      </c>
      <c r="C24" s="328"/>
      <c r="D24" s="330"/>
      <c r="E24" s="216"/>
      <c r="F24" s="197"/>
      <c r="G24" s="253"/>
    </row>
    <row r="25" spans="1:7" s="204" customFormat="1" ht="12" x14ac:dyDescent="0.25">
      <c r="A25" s="200"/>
      <c r="B25" s="200"/>
      <c r="C25" s="201"/>
      <c r="D25" s="202"/>
      <c r="E25" s="203"/>
      <c r="F25" s="203"/>
      <c r="G25" s="203"/>
    </row>
    <row r="26" spans="1:7" x14ac:dyDescent="0.25">
      <c r="A26" s="205"/>
      <c r="B26" s="271" t="str">
        <f>IF(Eingabe_Berechnung!L10=0,"* Werte basieren auf Bilanzdaten des Jahres 2020 (nach altem Rechnungsmodell) und wurden für das Jahr 2022 nicht berechnet.",IF(Eingabe_Berechnung!L12=0,"* Werte basieren auf Bilanzdaten des Jahres 2020 (nach altem Rechnungsmodell) und wurden für das Jahr 2022 nicht berechnet.",IF(Eingabe_Berechnung!L14=0,"* Werte basieren auf Bilanzdaten des Jahres 2020 (nach altem Rechnungsmodell) und wurden für das Jahr 2022 nicht berechnet.",IF(Eingabe_Berechnung!L16=0,"* Werte basieren auf Bilanzdaten des Jahres 2020 (nach altem Rechnungsmodell) und wurden für das Jahr 2022 nicht berechnet.",""))))</f>
        <v>* Werte basieren auf Bilanzdaten des Jahres 2020 (nach altem Rechnungsmodell) und wurden für das Jahr 2022 nicht berechnet.</v>
      </c>
      <c r="D26" s="206"/>
    </row>
  </sheetData>
  <sheetProtection sheet="1" objects="1" scenarios="1"/>
  <mergeCells count="12">
    <mergeCell ref="C23:C24"/>
    <mergeCell ref="D23:D24"/>
    <mergeCell ref="C13:C14"/>
    <mergeCell ref="D13:D14"/>
    <mergeCell ref="C15:C16"/>
    <mergeCell ref="D15:D16"/>
    <mergeCell ref="C17:C18"/>
    <mergeCell ref="D17:D18"/>
    <mergeCell ref="C19:C20"/>
    <mergeCell ref="D19:D20"/>
    <mergeCell ref="C21:C22"/>
    <mergeCell ref="D21:D22"/>
  </mergeCells>
  <conditionalFormatting sqref="E7:F7 E4:F4 E15:F15 E5 E23:F23">
    <cfRule type="cellIs" dxfId="55" priority="44" operator="equal">
      <formula>0</formula>
    </cfRule>
  </conditionalFormatting>
  <conditionalFormatting sqref="E13:F13">
    <cfRule type="cellIs" dxfId="54" priority="42" operator="equal">
      <formula>0</formula>
    </cfRule>
  </conditionalFormatting>
  <conditionalFormatting sqref="E11:F11">
    <cfRule type="cellIs" dxfId="53" priority="41" operator="equal">
      <formula>"-"</formula>
    </cfRule>
  </conditionalFormatting>
  <conditionalFormatting sqref="E8">
    <cfRule type="cellIs" dxfId="52" priority="39" operator="equal">
      <formula>0</formula>
    </cfRule>
  </conditionalFormatting>
  <conditionalFormatting sqref="E3:E16 E18 E20 E22:E24">
    <cfRule type="cellIs" dxfId="51" priority="34" operator="equal">
      <formula>0</formula>
    </cfRule>
  </conditionalFormatting>
  <conditionalFormatting sqref="F11">
    <cfRule type="cellIs" dxfId="50" priority="31" operator="equal">
      <formula>0</formula>
    </cfRule>
  </conditionalFormatting>
  <conditionalFormatting sqref="F15">
    <cfRule type="cellIs" dxfId="49" priority="29" operator="equal">
      <formula>0</formula>
    </cfRule>
  </conditionalFormatting>
  <conditionalFormatting sqref="F17:G17">
    <cfRule type="cellIs" dxfId="48" priority="12" operator="equal">
      <formula>0</formula>
    </cfRule>
  </conditionalFormatting>
  <conditionalFormatting sqref="E17:F17">
    <cfRule type="cellIs" dxfId="47" priority="15" operator="equal">
      <formula>0</formula>
    </cfRule>
  </conditionalFormatting>
  <conditionalFormatting sqref="F23">
    <cfRule type="cellIs" dxfId="46" priority="21" operator="equal">
      <formula>0</formula>
    </cfRule>
  </conditionalFormatting>
  <conditionalFormatting sqref="E11">
    <cfRule type="cellIs" dxfId="45" priority="19" operator="equal">
      <formula>"-"</formula>
    </cfRule>
    <cfRule type="cellIs" dxfId="44" priority="20" operator="equal">
      <formula>0</formula>
    </cfRule>
  </conditionalFormatting>
  <conditionalFormatting sqref="G11">
    <cfRule type="cellIs" dxfId="43" priority="18" operator="equal">
      <formula>"-"</formula>
    </cfRule>
  </conditionalFormatting>
  <conditionalFormatting sqref="F18:G18 F20:G20 F22:G24 F3:G16">
    <cfRule type="cellIs" dxfId="42" priority="17" operator="equal">
      <formula>0</formula>
    </cfRule>
  </conditionalFormatting>
  <conditionalFormatting sqref="E15">
    <cfRule type="cellIs" dxfId="41" priority="16" operator="equal">
      <formula>0</formula>
    </cfRule>
  </conditionalFormatting>
  <conditionalFormatting sqref="E17">
    <cfRule type="cellIs" dxfId="40" priority="14" operator="equal">
      <formula>0</formula>
    </cfRule>
  </conditionalFormatting>
  <conditionalFormatting sqref="F17">
    <cfRule type="cellIs" dxfId="39" priority="13" operator="equal">
      <formula>0</formula>
    </cfRule>
  </conditionalFormatting>
  <conditionalFormatting sqref="E17">
    <cfRule type="cellIs" dxfId="38" priority="11" operator="equal">
      <formula>0</formula>
    </cfRule>
  </conditionalFormatting>
  <conditionalFormatting sqref="E19:F19">
    <cfRule type="cellIs" dxfId="37" priority="10" operator="equal">
      <formula>0</formula>
    </cfRule>
  </conditionalFormatting>
  <conditionalFormatting sqref="E19">
    <cfRule type="cellIs" dxfId="36" priority="9" operator="equal">
      <formula>0</formula>
    </cfRule>
  </conditionalFormatting>
  <conditionalFormatting sqref="F19">
    <cfRule type="cellIs" dxfId="35" priority="8" operator="equal">
      <formula>0</formula>
    </cfRule>
  </conditionalFormatting>
  <conditionalFormatting sqref="F19:G19">
    <cfRule type="cellIs" dxfId="34" priority="7" operator="equal">
      <formula>0</formula>
    </cfRule>
  </conditionalFormatting>
  <conditionalFormatting sqref="E19">
    <cfRule type="cellIs" dxfId="33" priority="6" operator="equal">
      <formula>0</formula>
    </cfRule>
  </conditionalFormatting>
  <conditionalFormatting sqref="E21">
    <cfRule type="cellIs" dxfId="32" priority="1" operator="equal">
      <formula>0</formula>
    </cfRule>
  </conditionalFormatting>
  <conditionalFormatting sqref="E21:F21">
    <cfRule type="cellIs" dxfId="31" priority="5" operator="equal">
      <formula>0</formula>
    </cfRule>
  </conditionalFormatting>
  <conditionalFormatting sqref="E21">
    <cfRule type="cellIs" dxfId="30" priority="4" operator="equal">
      <formula>0</formula>
    </cfRule>
  </conditionalFormatting>
  <conditionalFormatting sqref="F21">
    <cfRule type="cellIs" dxfId="29" priority="3" operator="equal">
      <formula>0</formula>
    </cfRule>
  </conditionalFormatting>
  <conditionalFormatting sqref="F21:G21">
    <cfRule type="cellIs" dxfId="28" priority="2" operator="equal">
      <formula>0</formula>
    </cfRule>
  </conditionalFormatting>
  <pageMargins left="0.59055118110236227" right="0.59055118110236227" top="0.78740157480314965" bottom="0.59055118110236227" header="0.39370078740157483" footer="0.31496062992125984"/>
  <pageSetup paperSize="9" scale="84" orientation="portrait" r:id="rId1"/>
  <headerFooter>
    <oddHeader>&amp;L&amp;"Arial Black,Fett"&amp;14FINANZKENNZAHLEN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26"/>
  <sheetViews>
    <sheetView zoomScaleNormal="100" workbookViewId="0">
      <selection activeCell="K30" sqref="K29:K30"/>
    </sheetView>
  </sheetViews>
  <sheetFormatPr baseColWidth="10" defaultRowHeight="14.25" x14ac:dyDescent="0.2"/>
  <cols>
    <col min="1" max="1" width="16.42578125" style="91" customWidth="1"/>
    <col min="2" max="2" width="64.85546875" style="91" customWidth="1"/>
    <col min="3" max="3" width="13.7109375" style="91" customWidth="1"/>
    <col min="4" max="4" width="12.28515625" style="91" customWidth="1"/>
    <col min="5" max="5" width="12.28515625" style="91" bestFit="1" customWidth="1"/>
    <col min="6" max="6" width="10.7109375" style="91" customWidth="1"/>
    <col min="7" max="7" width="13.28515625" style="91" customWidth="1"/>
    <col min="8" max="8" width="13" style="91" customWidth="1"/>
    <col min="9" max="11" width="11.42578125" style="91"/>
    <col min="12" max="12" width="20.42578125" style="91" customWidth="1"/>
    <col min="13" max="16384" width="11.42578125" style="91"/>
  </cols>
  <sheetData>
    <row r="1" spans="1:15" ht="15.75" x14ac:dyDescent="0.25">
      <c r="A1" s="1"/>
      <c r="B1" s="93"/>
      <c r="C1" s="2" t="s">
        <v>0</v>
      </c>
      <c r="D1" s="2" t="s">
        <v>250</v>
      </c>
      <c r="E1" s="2" t="s">
        <v>0</v>
      </c>
      <c r="G1" s="317" t="s">
        <v>286</v>
      </c>
    </row>
    <row r="2" spans="1:15" ht="15" thickBot="1" x14ac:dyDescent="0.25">
      <c r="A2" s="3" t="s">
        <v>1</v>
      </c>
      <c r="B2" s="2" t="s">
        <v>2</v>
      </c>
      <c r="C2" s="164">
        <v>2022</v>
      </c>
      <c r="D2" s="2">
        <f>C2</f>
        <v>2022</v>
      </c>
      <c r="E2" s="2">
        <f>C2-1</f>
        <v>2021</v>
      </c>
    </row>
    <row r="3" spans="1:15" ht="15.75" thickBot="1" x14ac:dyDescent="0.3">
      <c r="A3" s="4" t="s">
        <v>3</v>
      </c>
      <c r="B3" s="94"/>
      <c r="C3" s="95"/>
      <c r="D3" s="95"/>
      <c r="E3" s="95"/>
      <c r="G3" s="317" t="s">
        <v>279</v>
      </c>
    </row>
    <row r="4" spans="1:15" s="96" customFormat="1" ht="15" thickBot="1" x14ac:dyDescent="0.25">
      <c r="A4" s="5">
        <v>30</v>
      </c>
      <c r="B4" s="100" t="s">
        <v>4</v>
      </c>
      <c r="C4" s="151">
        <v>4393781.75</v>
      </c>
      <c r="D4" s="151">
        <v>4568200</v>
      </c>
      <c r="E4" s="151">
        <v>4251111.8499999996</v>
      </c>
      <c r="G4" s="91"/>
      <c r="H4" s="91"/>
      <c r="I4" s="91"/>
      <c r="J4" s="91"/>
      <c r="K4" s="91"/>
      <c r="L4" s="91"/>
      <c r="M4" s="91"/>
      <c r="N4" s="91"/>
      <c r="O4" s="91"/>
    </row>
    <row r="5" spans="1:15" s="96" customFormat="1" x14ac:dyDescent="0.2">
      <c r="A5" s="6">
        <v>31</v>
      </c>
      <c r="B5" s="102" t="s">
        <v>5</v>
      </c>
      <c r="C5" s="152">
        <v>2463818.77</v>
      </c>
      <c r="D5" s="152">
        <v>2686500</v>
      </c>
      <c r="E5" s="152">
        <v>2241250.23</v>
      </c>
      <c r="G5" s="274"/>
      <c r="H5" s="275"/>
      <c r="I5" s="275"/>
      <c r="J5" s="275"/>
      <c r="K5" s="275"/>
      <c r="L5" s="275"/>
      <c r="M5" s="275"/>
      <c r="N5" s="275"/>
      <c r="O5" s="276"/>
    </row>
    <row r="6" spans="1:15" s="96" customFormat="1" ht="15" x14ac:dyDescent="0.25">
      <c r="A6" s="6" t="s">
        <v>6</v>
      </c>
      <c r="B6" s="102" t="s">
        <v>7</v>
      </c>
      <c r="C6" s="152">
        <v>861321.3</v>
      </c>
      <c r="D6" s="152">
        <v>677500</v>
      </c>
      <c r="E6" s="152">
        <v>671332</v>
      </c>
      <c r="G6" s="280" t="s">
        <v>281</v>
      </c>
      <c r="H6" s="277"/>
      <c r="I6" s="277"/>
      <c r="J6" s="277"/>
      <c r="K6" s="277"/>
      <c r="L6" s="277"/>
      <c r="M6" s="277"/>
      <c r="N6" s="277"/>
      <c r="O6" s="278"/>
    </row>
    <row r="7" spans="1:15" s="96" customFormat="1" x14ac:dyDescent="0.25">
      <c r="A7" s="6" t="s">
        <v>8</v>
      </c>
      <c r="B7" s="102" t="s">
        <v>9</v>
      </c>
      <c r="C7" s="152">
        <v>-14150.28</v>
      </c>
      <c r="D7" s="152">
        <v>13500</v>
      </c>
      <c r="E7" s="152">
        <v>-22005.32</v>
      </c>
      <c r="G7" s="279" t="s">
        <v>283</v>
      </c>
      <c r="H7" s="287" t="s">
        <v>285</v>
      </c>
      <c r="I7" s="277" t="s">
        <v>284</v>
      </c>
      <c r="J7" s="277"/>
      <c r="K7" s="277"/>
      <c r="L7" s="277"/>
      <c r="M7" s="277"/>
      <c r="N7" s="277"/>
      <c r="O7" s="278"/>
    </row>
    <row r="8" spans="1:15" s="96" customFormat="1" x14ac:dyDescent="0.25">
      <c r="A8" s="6">
        <v>33</v>
      </c>
      <c r="B8" s="102" t="s">
        <v>10</v>
      </c>
      <c r="C8" s="7">
        <f>SUM(C9:C11)</f>
        <v>423804.85</v>
      </c>
      <c r="D8" s="7">
        <f>SUM(D9:D11)</f>
        <v>508200</v>
      </c>
      <c r="E8" s="7">
        <f>SUM(E9:E11)</f>
        <v>422904.95</v>
      </c>
      <c r="G8" s="279" t="s">
        <v>282</v>
      </c>
      <c r="H8" s="277"/>
      <c r="I8" s="277"/>
      <c r="J8" s="277"/>
      <c r="K8" s="277"/>
      <c r="L8" s="277"/>
      <c r="M8" s="277"/>
      <c r="N8" s="277"/>
      <c r="O8" s="278"/>
    </row>
    <row r="9" spans="1:15" s="96" customFormat="1" x14ac:dyDescent="0.25">
      <c r="A9" s="6">
        <v>330</v>
      </c>
      <c r="B9" s="102" t="s">
        <v>11</v>
      </c>
      <c r="C9" s="152">
        <v>423804.85</v>
      </c>
      <c r="D9" s="152">
        <v>508200</v>
      </c>
      <c r="E9" s="152">
        <v>422904.95</v>
      </c>
      <c r="G9" s="279"/>
      <c r="H9" s="277"/>
      <c r="I9" s="277"/>
      <c r="J9" s="277"/>
      <c r="K9" s="277"/>
      <c r="L9" s="277"/>
      <c r="M9" s="277"/>
      <c r="N9" s="277"/>
      <c r="O9" s="278"/>
    </row>
    <row r="10" spans="1:15" s="96" customFormat="1" ht="15" x14ac:dyDescent="0.25">
      <c r="A10" s="6">
        <v>332</v>
      </c>
      <c r="B10" s="102" t="s">
        <v>12</v>
      </c>
      <c r="C10" s="152"/>
      <c r="D10" s="152"/>
      <c r="E10" s="152"/>
      <c r="G10" s="280" t="s">
        <v>252</v>
      </c>
      <c r="H10" s="277"/>
      <c r="I10" s="277"/>
      <c r="J10" s="277"/>
      <c r="K10" s="277"/>
      <c r="L10" s="291">
        <v>0</v>
      </c>
      <c r="M10" s="277"/>
      <c r="N10" s="277"/>
      <c r="O10" s="278"/>
    </row>
    <row r="11" spans="1:15" s="96" customFormat="1" x14ac:dyDescent="0.25">
      <c r="A11" s="6">
        <v>339</v>
      </c>
      <c r="B11" s="102" t="s">
        <v>13</v>
      </c>
      <c r="C11" s="152"/>
      <c r="D11" s="152"/>
      <c r="E11" s="152"/>
      <c r="G11" s="279"/>
      <c r="H11" s="277"/>
      <c r="I11" s="277"/>
      <c r="J11" s="277"/>
      <c r="K11" s="277"/>
      <c r="L11" s="277"/>
      <c r="M11" s="277"/>
      <c r="N11" s="277"/>
      <c r="O11" s="278"/>
    </row>
    <row r="12" spans="1:15" s="96" customFormat="1" x14ac:dyDescent="0.25">
      <c r="A12" s="6" t="s">
        <v>278</v>
      </c>
      <c r="B12" s="323" t="s">
        <v>287</v>
      </c>
      <c r="C12" s="8">
        <f>SUM(C13,C14)</f>
        <v>191022.8</v>
      </c>
      <c r="D12" s="8">
        <f>SUM(D13,D14)</f>
        <v>-159500</v>
      </c>
      <c r="E12" s="8">
        <f t="shared" ref="E12" si="0">SUM(E13,E14)</f>
        <v>284860.15000000002</v>
      </c>
      <c r="G12" s="279" t="s">
        <v>253</v>
      </c>
      <c r="H12" s="277"/>
      <c r="I12" s="277"/>
      <c r="J12" s="277"/>
      <c r="K12" s="277"/>
      <c r="L12" s="291">
        <v>0</v>
      </c>
      <c r="M12" s="277"/>
      <c r="N12" s="277"/>
      <c r="O12" s="278"/>
    </row>
    <row r="13" spans="1:15" s="96" customFormat="1" x14ac:dyDescent="0.2">
      <c r="A13" s="6">
        <v>350</v>
      </c>
      <c r="B13" s="323" t="s">
        <v>288</v>
      </c>
      <c r="C13" s="152"/>
      <c r="D13" s="152"/>
      <c r="E13" s="153"/>
      <c r="G13" s="279"/>
      <c r="H13" s="277"/>
      <c r="I13" s="277"/>
      <c r="J13" s="277"/>
      <c r="K13" s="277"/>
      <c r="L13" s="277"/>
      <c r="M13" s="277"/>
      <c r="N13" s="277"/>
      <c r="O13" s="278"/>
    </row>
    <row r="14" spans="1:15" s="96" customFormat="1" x14ac:dyDescent="0.25">
      <c r="A14" s="6">
        <v>901</v>
      </c>
      <c r="B14" s="284" t="s">
        <v>289</v>
      </c>
      <c r="C14" s="262">
        <v>191022.8</v>
      </c>
      <c r="D14" s="262">
        <v>-159500</v>
      </c>
      <c r="E14" s="262">
        <v>284860.15000000002</v>
      </c>
      <c r="G14" s="279" t="s">
        <v>280</v>
      </c>
      <c r="H14" s="277"/>
      <c r="I14" s="277"/>
      <c r="J14" s="277"/>
      <c r="K14" s="277"/>
      <c r="L14" s="291">
        <v>0</v>
      </c>
      <c r="M14" s="277"/>
      <c r="N14" s="277"/>
      <c r="O14" s="278"/>
    </row>
    <row r="15" spans="1:15" s="96" customFormat="1" x14ac:dyDescent="0.25">
      <c r="A15" s="6">
        <v>36</v>
      </c>
      <c r="B15" s="102" t="s">
        <v>14</v>
      </c>
      <c r="C15" s="152">
        <v>1876861.4</v>
      </c>
      <c r="D15" s="152">
        <v>1899300</v>
      </c>
      <c r="E15" s="152">
        <v>1785381.3</v>
      </c>
      <c r="G15" s="279"/>
      <c r="H15" s="277"/>
      <c r="I15" s="277"/>
      <c r="J15" s="277"/>
      <c r="K15" s="277"/>
      <c r="L15" s="277"/>
      <c r="M15" s="277"/>
      <c r="N15" s="277"/>
      <c r="O15" s="278"/>
    </row>
    <row r="16" spans="1:15" s="96" customFormat="1" x14ac:dyDescent="0.25">
      <c r="A16" s="6" t="s">
        <v>15</v>
      </c>
      <c r="B16" s="102" t="s">
        <v>16</v>
      </c>
      <c r="C16" s="152"/>
      <c r="D16" s="152"/>
      <c r="E16" s="152"/>
      <c r="G16" s="279" t="s">
        <v>206</v>
      </c>
      <c r="H16" s="277"/>
      <c r="I16" s="277"/>
      <c r="J16" s="277"/>
      <c r="K16" s="277"/>
      <c r="L16" s="292">
        <v>0</v>
      </c>
      <c r="M16" s="277"/>
      <c r="N16" s="277"/>
      <c r="O16" s="278"/>
    </row>
    <row r="17" spans="1:15" s="96" customFormat="1" x14ac:dyDescent="0.25">
      <c r="A17" s="6" t="s">
        <v>17</v>
      </c>
      <c r="B17" s="102" t="s">
        <v>18</v>
      </c>
      <c r="C17" s="152">
        <v>190306.3</v>
      </c>
      <c r="D17" s="152">
        <v>193000</v>
      </c>
      <c r="E17" s="152">
        <v>209123.7</v>
      </c>
      <c r="G17" s="279"/>
      <c r="H17" s="277"/>
      <c r="I17" s="277"/>
      <c r="J17" s="277"/>
      <c r="K17" s="277"/>
      <c r="L17" s="288"/>
      <c r="M17" s="277"/>
      <c r="N17" s="277"/>
      <c r="O17" s="278"/>
    </row>
    <row r="18" spans="1:15" s="96" customFormat="1" x14ac:dyDescent="0.25">
      <c r="A18" s="6">
        <v>364</v>
      </c>
      <c r="B18" s="102" t="s">
        <v>19</v>
      </c>
      <c r="C18" s="152"/>
      <c r="D18" s="152"/>
      <c r="E18" s="152"/>
      <c r="G18" s="279" t="str">
        <f>IF(C2=2022,"Sofern im Voranschlag 2022 diese Werte nicht berechnet wurden, kann in die obigen Zellen ein Null gesetzt werden.","")</f>
        <v>Sofern im Voranschlag 2022 diese Werte nicht berechnet wurden, kann in die obigen Zellen ein Null gesetzt werden.</v>
      </c>
      <c r="H18" s="277"/>
      <c r="I18" s="277"/>
      <c r="J18" s="277"/>
      <c r="K18" s="277"/>
      <c r="L18" s="288"/>
      <c r="M18" s="277"/>
      <c r="N18" s="277"/>
      <c r="O18" s="278"/>
    </row>
    <row r="19" spans="1:15" s="96" customFormat="1" ht="15" thickBot="1" x14ac:dyDescent="0.3">
      <c r="A19" s="6">
        <v>365</v>
      </c>
      <c r="B19" s="102" t="s">
        <v>20</v>
      </c>
      <c r="C19" s="152"/>
      <c r="D19" s="152"/>
      <c r="E19" s="152"/>
      <c r="G19" s="281"/>
      <c r="H19" s="282"/>
      <c r="I19" s="282"/>
      <c r="J19" s="282"/>
      <c r="K19" s="282"/>
      <c r="L19" s="282"/>
      <c r="M19" s="282"/>
      <c r="N19" s="282"/>
      <c r="O19" s="283"/>
    </row>
    <row r="20" spans="1:15" s="96" customFormat="1" x14ac:dyDescent="0.25">
      <c r="A20" s="6">
        <v>366</v>
      </c>
      <c r="B20" s="102" t="s">
        <v>21</v>
      </c>
      <c r="C20" s="152"/>
      <c r="D20" s="152"/>
      <c r="E20" s="152"/>
    </row>
    <row r="21" spans="1:15" s="96" customFormat="1" x14ac:dyDescent="0.25">
      <c r="A21" s="6">
        <v>37</v>
      </c>
      <c r="B21" s="102" t="s">
        <v>22</v>
      </c>
      <c r="C21" s="152">
        <v>51.95</v>
      </c>
      <c r="D21" s="152"/>
      <c r="E21" s="152"/>
    </row>
    <row r="22" spans="1:15" s="96" customFormat="1" x14ac:dyDescent="0.25">
      <c r="A22" s="6" t="s">
        <v>23</v>
      </c>
      <c r="B22" s="102" t="s">
        <v>24</v>
      </c>
      <c r="C22" s="152"/>
      <c r="D22" s="152"/>
      <c r="E22" s="152"/>
    </row>
    <row r="23" spans="1:15" s="96" customFormat="1" x14ac:dyDescent="0.25">
      <c r="A23" s="6" t="s">
        <v>25</v>
      </c>
      <c r="B23" s="102" t="s">
        <v>26</v>
      </c>
      <c r="C23" s="152"/>
      <c r="D23" s="152"/>
      <c r="E23" s="152"/>
    </row>
    <row r="24" spans="1:15" s="96" customFormat="1" x14ac:dyDescent="0.25">
      <c r="A24" s="9">
        <v>39</v>
      </c>
      <c r="B24" s="104" t="s">
        <v>27</v>
      </c>
      <c r="C24" s="154">
        <v>290812.71000000002</v>
      </c>
      <c r="D24" s="154">
        <v>353500</v>
      </c>
      <c r="E24" s="154">
        <v>347019.35</v>
      </c>
    </row>
    <row r="25" spans="1:15" s="10" customFormat="1" x14ac:dyDescent="0.25">
      <c r="A25" s="11" t="s">
        <v>28</v>
      </c>
      <c r="B25" s="12" t="s">
        <v>248</v>
      </c>
      <c r="C25" s="13">
        <f>SUM(C4,C5,C8,C12,C15,C21)</f>
        <v>9349341.5199999977</v>
      </c>
      <c r="D25" s="13">
        <f t="shared" ref="D25:E25" si="1">SUM(D4,D5,D8,D12,D15,D21)</f>
        <v>9502700</v>
      </c>
      <c r="E25" s="13">
        <f t="shared" si="1"/>
        <v>8985508.4800000004</v>
      </c>
      <c r="F25" s="96"/>
    </row>
    <row r="26" spans="1:15" s="96" customFormat="1" x14ac:dyDescent="0.25">
      <c r="A26" s="14">
        <v>40</v>
      </c>
      <c r="B26" s="106" t="s">
        <v>29</v>
      </c>
      <c r="C26" s="15">
        <f>SUM(C27,C28,C29)</f>
        <v>2966534.8499999996</v>
      </c>
      <c r="D26" s="15">
        <f>SUM(D27,D28,D29)</f>
        <v>2476000</v>
      </c>
      <c r="E26" s="15">
        <f t="shared" ref="E26" si="2">SUM(E27,E28,E29)</f>
        <v>3335318.11</v>
      </c>
    </row>
    <row r="27" spans="1:15" s="96" customFormat="1" x14ac:dyDescent="0.25">
      <c r="A27" s="6">
        <v>400</v>
      </c>
      <c r="B27" s="102" t="s">
        <v>30</v>
      </c>
      <c r="C27" s="155">
        <v>2741626.15</v>
      </c>
      <c r="D27" s="155">
        <v>2331000</v>
      </c>
      <c r="E27" s="155">
        <v>3082376.61</v>
      </c>
    </row>
    <row r="28" spans="1:15" s="96" customFormat="1" x14ac:dyDescent="0.25">
      <c r="A28" s="6">
        <v>401</v>
      </c>
      <c r="B28" s="102" t="s">
        <v>31</v>
      </c>
      <c r="C28" s="155">
        <v>216528.15</v>
      </c>
      <c r="D28" s="155">
        <v>137000</v>
      </c>
      <c r="E28" s="155">
        <v>244755.65</v>
      </c>
    </row>
    <row r="29" spans="1:15" s="96" customFormat="1" x14ac:dyDescent="0.25">
      <c r="A29" s="6" t="s">
        <v>32</v>
      </c>
      <c r="B29" s="102" t="s">
        <v>33</v>
      </c>
      <c r="C29" s="152">
        <v>8380.5499999999993</v>
      </c>
      <c r="D29" s="152">
        <v>8000</v>
      </c>
      <c r="E29" s="152">
        <v>8185.85</v>
      </c>
    </row>
    <row r="30" spans="1:15" s="96" customFormat="1" x14ac:dyDescent="0.25">
      <c r="A30" s="6">
        <v>4021</v>
      </c>
      <c r="B30" s="102" t="s">
        <v>34</v>
      </c>
    </row>
    <row r="31" spans="1:15" s="96" customFormat="1" x14ac:dyDescent="0.25">
      <c r="A31" s="6">
        <v>4022</v>
      </c>
      <c r="B31" s="102" t="s">
        <v>35</v>
      </c>
      <c r="C31" s="152"/>
      <c r="D31" s="152"/>
      <c r="E31" s="152"/>
    </row>
    <row r="32" spans="1:15" s="96" customFormat="1" x14ac:dyDescent="0.25">
      <c r="A32" s="6">
        <v>4023</v>
      </c>
      <c r="B32" s="102" t="s">
        <v>36</v>
      </c>
      <c r="C32" s="152"/>
      <c r="D32" s="152"/>
      <c r="E32" s="152"/>
    </row>
    <row r="33" spans="1:15" s="96" customFormat="1" x14ac:dyDescent="0.25">
      <c r="A33" s="6">
        <v>41</v>
      </c>
      <c r="B33" s="102" t="s">
        <v>37</v>
      </c>
      <c r="C33" s="152">
        <v>121721</v>
      </c>
      <c r="D33" s="152">
        <v>113500</v>
      </c>
      <c r="E33" s="152">
        <v>125394</v>
      </c>
    </row>
    <row r="34" spans="1:15" s="96" customFormat="1" x14ac:dyDescent="0.25">
      <c r="A34" s="6">
        <v>42</v>
      </c>
      <c r="B34" s="102" t="s">
        <v>38</v>
      </c>
      <c r="C34" s="152">
        <v>1514206.53</v>
      </c>
      <c r="D34" s="152">
        <v>1387800</v>
      </c>
      <c r="E34" s="152">
        <v>1473921.22</v>
      </c>
    </row>
    <row r="35" spans="1:15" s="96" customFormat="1" x14ac:dyDescent="0.25">
      <c r="A35" s="6">
        <v>43</v>
      </c>
      <c r="B35" s="102" t="s">
        <v>39</v>
      </c>
      <c r="C35" s="7">
        <f>C39</f>
        <v>1059</v>
      </c>
      <c r="D35" s="7">
        <f t="shared" ref="D35:E35" si="3">D39</f>
        <v>0</v>
      </c>
      <c r="E35" s="7">
        <f t="shared" si="3"/>
        <v>15515.2</v>
      </c>
    </row>
    <row r="36" spans="1:15" s="96" customFormat="1" x14ac:dyDescent="0.25">
      <c r="A36" s="6">
        <v>430</v>
      </c>
      <c r="B36" s="102" t="s">
        <v>39</v>
      </c>
      <c r="C36" s="152"/>
      <c r="D36" s="152"/>
      <c r="E36" s="152"/>
    </row>
    <row r="37" spans="1:15" s="96" customFormat="1" x14ac:dyDescent="0.25">
      <c r="A37" s="6">
        <v>431</v>
      </c>
      <c r="B37" s="102" t="s">
        <v>40</v>
      </c>
      <c r="C37" s="152"/>
      <c r="D37" s="152"/>
      <c r="E37" s="152"/>
    </row>
    <row r="38" spans="1:15" s="96" customFormat="1" x14ac:dyDescent="0.25">
      <c r="A38" s="6">
        <v>432</v>
      </c>
      <c r="B38" s="102" t="s">
        <v>41</v>
      </c>
      <c r="C38" s="152"/>
      <c r="D38" s="152"/>
      <c r="E38" s="152"/>
    </row>
    <row r="39" spans="1:15" s="96" customFormat="1" x14ac:dyDescent="0.25">
      <c r="A39" s="6">
        <v>439</v>
      </c>
      <c r="B39" s="102" t="s">
        <v>42</v>
      </c>
      <c r="C39" s="152">
        <v>1059</v>
      </c>
      <c r="D39" s="152"/>
      <c r="E39" s="155">
        <v>15515.2</v>
      </c>
    </row>
    <row r="40" spans="1:15" s="96" customFormat="1" x14ac:dyDescent="0.25">
      <c r="A40" s="6">
        <v>45</v>
      </c>
      <c r="B40" s="323" t="s">
        <v>290</v>
      </c>
      <c r="C40" s="7">
        <f>SUM(C41,C42)</f>
        <v>54458.9</v>
      </c>
      <c r="D40" s="7">
        <f>SUM(D41,D42)</f>
        <v>1000</v>
      </c>
      <c r="E40" s="7">
        <f>SUM(E41,E42)</f>
        <v>64052.85</v>
      </c>
    </row>
    <row r="41" spans="1:15" s="96" customFormat="1" x14ac:dyDescent="0.2">
      <c r="A41" s="6">
        <v>450</v>
      </c>
      <c r="B41" s="323" t="s">
        <v>291</v>
      </c>
      <c r="C41" s="152">
        <v>54458.9</v>
      </c>
      <c r="D41" s="152">
        <v>1000</v>
      </c>
      <c r="E41" s="153">
        <v>64052.85</v>
      </c>
    </row>
    <row r="42" spans="1:15" s="96" customFormat="1" hidden="1" x14ac:dyDescent="0.25">
      <c r="A42" s="285">
        <v>451</v>
      </c>
      <c r="B42" s="286" t="s">
        <v>43</v>
      </c>
      <c r="C42" s="322"/>
      <c r="D42" s="322"/>
      <c r="E42" s="322"/>
      <c r="G42" s="10"/>
      <c r="H42" s="10"/>
      <c r="I42" s="10"/>
      <c r="J42" s="10"/>
      <c r="K42" s="10"/>
      <c r="L42" s="10"/>
      <c r="M42" s="10"/>
      <c r="N42" s="10"/>
      <c r="O42" s="10"/>
    </row>
    <row r="43" spans="1:15" s="96" customFormat="1" x14ac:dyDescent="0.25">
      <c r="A43" s="6">
        <v>46</v>
      </c>
      <c r="B43" s="102" t="s">
        <v>44</v>
      </c>
      <c r="C43" s="152">
        <v>4937851.28</v>
      </c>
      <c r="D43" s="152">
        <v>4710100</v>
      </c>
      <c r="E43" s="152">
        <v>5293656.07</v>
      </c>
    </row>
    <row r="44" spans="1:15" s="96" customFormat="1" x14ac:dyDescent="0.2">
      <c r="A44" s="6" t="s">
        <v>45</v>
      </c>
      <c r="B44" s="102" t="s">
        <v>46</v>
      </c>
      <c r="C44" s="152"/>
      <c r="D44" s="152"/>
      <c r="E44" s="152"/>
      <c r="G44" s="156"/>
    </row>
    <row r="45" spans="1:15" s="96" customFormat="1" x14ac:dyDescent="0.2">
      <c r="A45" s="6">
        <v>47</v>
      </c>
      <c r="B45" s="102" t="s">
        <v>22</v>
      </c>
      <c r="C45" s="152">
        <v>51.95</v>
      </c>
      <c r="D45" s="152"/>
      <c r="E45" s="152">
        <v>0</v>
      </c>
      <c r="G45" s="156"/>
    </row>
    <row r="46" spans="1:15" s="96" customFormat="1" x14ac:dyDescent="0.2">
      <c r="A46" s="9">
        <v>49</v>
      </c>
      <c r="B46" s="104" t="s">
        <v>47</v>
      </c>
      <c r="C46" s="154">
        <v>290812.71000000002</v>
      </c>
      <c r="D46" s="154">
        <v>353500</v>
      </c>
      <c r="E46" s="154">
        <v>347019.35</v>
      </c>
      <c r="G46" s="156"/>
    </row>
    <row r="47" spans="1:15" s="96" customFormat="1" x14ac:dyDescent="0.25">
      <c r="A47" s="17" t="s">
        <v>28</v>
      </c>
      <c r="B47" s="18" t="s">
        <v>247</v>
      </c>
      <c r="C47" s="19">
        <f>SUM(C45,C43,C40,C35,C33:C34,C26)</f>
        <v>9595883.5100000016</v>
      </c>
      <c r="D47" s="19">
        <f>SUM(D26,D34,D35,D40,D43,D45,D33)</f>
        <v>8688400</v>
      </c>
      <c r="E47" s="19">
        <f>SUM(E26,E34,E35,E40,E43,E45,E33)</f>
        <v>10307857.449999999</v>
      </c>
    </row>
    <row r="48" spans="1:15" s="96" customFormat="1" x14ac:dyDescent="0.25">
      <c r="A48" s="11" t="s">
        <v>28</v>
      </c>
      <c r="B48" s="12" t="s">
        <v>48</v>
      </c>
      <c r="C48" s="20">
        <f>C47-C25</f>
        <v>246541.99000000395</v>
      </c>
      <c r="D48" s="20">
        <f>D47-D25</f>
        <v>-814300</v>
      </c>
      <c r="E48" s="20">
        <f>E47-E25</f>
        <v>1322348.9699999988</v>
      </c>
    </row>
    <row r="49" spans="1:7" s="96" customFormat="1" x14ac:dyDescent="0.25">
      <c r="A49" s="14">
        <v>34</v>
      </c>
      <c r="B49" s="106" t="s">
        <v>49</v>
      </c>
      <c r="C49" s="7">
        <f>+SUM(C50,C53,C54,C55,C56,C57)</f>
        <v>56940.630000000005</v>
      </c>
      <c r="D49" s="7">
        <f t="shared" ref="D49:E49" si="4">+SUM(D50,D53,D54,D55,D56,D57)</f>
        <v>43800</v>
      </c>
      <c r="E49" s="7">
        <f t="shared" si="4"/>
        <v>53365.149999999994</v>
      </c>
    </row>
    <row r="50" spans="1:7" s="96" customFormat="1" x14ac:dyDescent="0.2">
      <c r="A50" s="6">
        <v>340</v>
      </c>
      <c r="B50" s="102" t="s">
        <v>50</v>
      </c>
      <c r="C50" s="152">
        <v>6040.56</v>
      </c>
      <c r="D50" s="152">
        <v>13500</v>
      </c>
      <c r="E50" s="152">
        <v>33068.35</v>
      </c>
      <c r="G50" s="156"/>
    </row>
    <row r="51" spans="1:7" s="96" customFormat="1" x14ac:dyDescent="0.2">
      <c r="A51" s="6">
        <v>3401</v>
      </c>
      <c r="B51" s="102" t="s">
        <v>51</v>
      </c>
      <c r="C51" s="152">
        <v>6040.56</v>
      </c>
      <c r="D51" s="152">
        <v>13500</v>
      </c>
      <c r="E51" s="152">
        <v>33068.35</v>
      </c>
      <c r="G51" s="156"/>
    </row>
    <row r="52" spans="1:7" s="96" customFormat="1" x14ac:dyDescent="0.25">
      <c r="A52" s="6">
        <v>3406</v>
      </c>
      <c r="B52" s="102" t="s">
        <v>52</v>
      </c>
      <c r="C52" s="152"/>
      <c r="D52" s="152"/>
      <c r="E52" s="152"/>
    </row>
    <row r="53" spans="1:7" s="96" customFormat="1" x14ac:dyDescent="0.25">
      <c r="A53" s="6">
        <v>341</v>
      </c>
      <c r="B53" s="102" t="s">
        <v>53</v>
      </c>
      <c r="C53" s="152"/>
      <c r="D53" s="152"/>
      <c r="E53" s="152"/>
    </row>
    <row r="54" spans="1:7" s="96" customFormat="1" x14ac:dyDescent="0.25">
      <c r="A54" s="6">
        <v>342</v>
      </c>
      <c r="B54" s="102" t="s">
        <v>54</v>
      </c>
      <c r="C54" s="152">
        <v>193.35</v>
      </c>
      <c r="D54" s="152">
        <v>2100</v>
      </c>
      <c r="E54" s="152">
        <v>359.35</v>
      </c>
    </row>
    <row r="55" spans="1:7" s="96" customFormat="1" x14ac:dyDescent="0.25">
      <c r="A55" s="6">
        <v>343</v>
      </c>
      <c r="B55" s="102" t="s">
        <v>55</v>
      </c>
      <c r="C55" s="152">
        <v>42796.95</v>
      </c>
      <c r="D55" s="152">
        <v>16500</v>
      </c>
      <c r="E55" s="152">
        <v>11186.35</v>
      </c>
    </row>
    <row r="56" spans="1:7" s="96" customFormat="1" x14ac:dyDescent="0.25">
      <c r="A56" s="6">
        <v>344</v>
      </c>
      <c r="B56" s="102" t="s">
        <v>56</v>
      </c>
      <c r="C56" s="152"/>
      <c r="D56" s="152"/>
      <c r="E56" s="152"/>
    </row>
    <row r="57" spans="1:7" s="96" customFormat="1" x14ac:dyDescent="0.25">
      <c r="A57" s="6">
        <v>349</v>
      </c>
      <c r="B57" s="102" t="s">
        <v>57</v>
      </c>
      <c r="C57" s="152">
        <v>7909.77</v>
      </c>
      <c r="D57" s="152">
        <v>11700</v>
      </c>
      <c r="E57" s="152">
        <v>8751.1</v>
      </c>
    </row>
    <row r="58" spans="1:7" s="96" customFormat="1" x14ac:dyDescent="0.25">
      <c r="A58" s="6">
        <v>44</v>
      </c>
      <c r="B58" s="102" t="s">
        <v>58</v>
      </c>
      <c r="C58" s="7">
        <f>SUM(C59:C70)</f>
        <v>152253.34999999998</v>
      </c>
      <c r="D58" s="7">
        <f t="shared" ref="D58:E58" si="5">SUM(D59:D70)</f>
        <v>138100</v>
      </c>
      <c r="E58" s="7">
        <f t="shared" si="5"/>
        <v>158279.87999999998</v>
      </c>
    </row>
    <row r="59" spans="1:7" s="96" customFormat="1" x14ac:dyDescent="0.25">
      <c r="A59" s="6">
        <v>440</v>
      </c>
      <c r="B59" s="102" t="s">
        <v>59</v>
      </c>
      <c r="C59" s="152">
        <v>3316.05</v>
      </c>
      <c r="D59" s="152">
        <v>3200</v>
      </c>
      <c r="E59" s="152">
        <v>6438.48</v>
      </c>
    </row>
    <row r="60" spans="1:7" s="96" customFormat="1" x14ac:dyDescent="0.2">
      <c r="A60" s="6">
        <v>441</v>
      </c>
      <c r="B60" s="102" t="s">
        <v>60</v>
      </c>
      <c r="C60" s="152"/>
      <c r="D60" s="152"/>
      <c r="E60" s="152"/>
      <c r="G60" s="156"/>
    </row>
    <row r="61" spans="1:7" s="96" customFormat="1" x14ac:dyDescent="0.25">
      <c r="A61" s="6">
        <v>442</v>
      </c>
      <c r="B61" s="102" t="s">
        <v>61</v>
      </c>
      <c r="C61" s="152"/>
      <c r="D61" s="152"/>
      <c r="E61" s="152"/>
    </row>
    <row r="62" spans="1:7" s="96" customFormat="1" x14ac:dyDescent="0.2">
      <c r="A62" s="6">
        <v>4420</v>
      </c>
      <c r="B62" s="102" t="s">
        <v>62</v>
      </c>
      <c r="C62" s="152"/>
      <c r="D62" s="152"/>
      <c r="E62" s="152"/>
      <c r="G62" s="156"/>
    </row>
    <row r="63" spans="1:7" s="96" customFormat="1" x14ac:dyDescent="0.2">
      <c r="A63" s="6">
        <v>443</v>
      </c>
      <c r="B63" s="102" t="s">
        <v>63</v>
      </c>
      <c r="C63" s="152">
        <v>25540</v>
      </c>
      <c r="D63" s="152">
        <v>35100</v>
      </c>
      <c r="E63" s="152">
        <v>23040</v>
      </c>
      <c r="G63" s="156"/>
    </row>
    <row r="64" spans="1:7" s="96" customFormat="1" x14ac:dyDescent="0.25">
      <c r="A64" s="6">
        <v>444</v>
      </c>
      <c r="B64" s="102" t="s">
        <v>56</v>
      </c>
      <c r="C64" s="152"/>
      <c r="D64" s="152"/>
      <c r="E64" s="152"/>
    </row>
    <row r="65" spans="1:5" s="96" customFormat="1" x14ac:dyDescent="0.25">
      <c r="A65" s="6">
        <v>445</v>
      </c>
      <c r="B65" s="102" t="s">
        <v>64</v>
      </c>
      <c r="C65" s="152">
        <v>4800</v>
      </c>
      <c r="D65" s="152">
        <v>3600</v>
      </c>
      <c r="E65" s="152">
        <v>6000</v>
      </c>
    </row>
    <row r="66" spans="1:5" s="96" customFormat="1" x14ac:dyDescent="0.25">
      <c r="A66" s="6">
        <v>446</v>
      </c>
      <c r="B66" s="102" t="s">
        <v>65</v>
      </c>
      <c r="C66" s="152"/>
      <c r="D66" s="152"/>
      <c r="E66" s="152"/>
    </row>
    <row r="67" spans="1:5" s="96" customFormat="1" x14ac:dyDescent="0.25">
      <c r="A67" s="6">
        <v>447</v>
      </c>
      <c r="B67" s="102" t="s">
        <v>66</v>
      </c>
      <c r="C67" s="152">
        <v>116841.75</v>
      </c>
      <c r="D67" s="152">
        <v>95200</v>
      </c>
      <c r="E67" s="152">
        <v>118487.5</v>
      </c>
    </row>
    <row r="68" spans="1:5" s="96" customFormat="1" x14ac:dyDescent="0.25">
      <c r="A68" s="6">
        <v>448</v>
      </c>
      <c r="B68" s="102" t="s">
        <v>67</v>
      </c>
      <c r="C68" s="152"/>
      <c r="D68" s="152"/>
      <c r="E68" s="152"/>
    </row>
    <row r="69" spans="1:5" s="96" customFormat="1" x14ac:dyDescent="0.25">
      <c r="A69" s="6">
        <v>449</v>
      </c>
      <c r="B69" s="102" t="s">
        <v>68</v>
      </c>
      <c r="C69" s="152">
        <v>1755.55</v>
      </c>
      <c r="D69" s="152">
        <v>1000</v>
      </c>
      <c r="E69" s="152">
        <v>4313.8999999999996</v>
      </c>
    </row>
    <row r="70" spans="1:5" s="96" customFormat="1" x14ac:dyDescent="0.25">
      <c r="A70" s="9" t="s">
        <v>69</v>
      </c>
      <c r="B70" s="104" t="s">
        <v>70</v>
      </c>
      <c r="C70" s="154"/>
      <c r="D70" s="154"/>
      <c r="E70" s="154"/>
    </row>
    <row r="71" spans="1:5" s="96" customFormat="1" x14ac:dyDescent="0.25">
      <c r="A71" s="17" t="s">
        <v>28</v>
      </c>
      <c r="B71" s="18" t="s">
        <v>71</v>
      </c>
      <c r="C71" s="21">
        <f>C58-C49</f>
        <v>95312.719999999972</v>
      </c>
      <c r="D71" s="21">
        <f>D58-D49</f>
        <v>94300</v>
      </c>
      <c r="E71" s="21">
        <f t="shared" ref="E71" si="6">E58-E49</f>
        <v>104914.72999999998</v>
      </c>
    </row>
    <row r="72" spans="1:5" s="96" customFormat="1" x14ac:dyDescent="0.25">
      <c r="A72" s="11" t="s">
        <v>28</v>
      </c>
      <c r="B72" s="12" t="s">
        <v>72</v>
      </c>
      <c r="C72" s="20">
        <f>C48+C71</f>
        <v>341854.71000000392</v>
      </c>
      <c r="D72" s="20">
        <f>D48+D71</f>
        <v>-720000</v>
      </c>
      <c r="E72" s="20">
        <f>E48+E71</f>
        <v>1427263.6999999988</v>
      </c>
    </row>
    <row r="73" spans="1:5" s="96" customFormat="1" x14ac:dyDescent="0.25">
      <c r="A73" s="14">
        <v>38</v>
      </c>
      <c r="B73" s="106" t="s">
        <v>73</v>
      </c>
      <c r="C73" s="7">
        <f>SUM(C74,C75,C76,C77,C80,C81,C82)</f>
        <v>0</v>
      </c>
      <c r="D73" s="7">
        <f>SUM(D74,D75,D76,D77,D80,D81,D82)</f>
        <v>0</v>
      </c>
      <c r="E73" s="7">
        <f t="shared" ref="E73" si="7">SUM(E74,E75,E76,E77,E80,E81,E82)</f>
        <v>0</v>
      </c>
    </row>
    <row r="74" spans="1:5" s="96" customFormat="1" x14ac:dyDescent="0.25">
      <c r="A74" s="6">
        <v>380</v>
      </c>
      <c r="B74" s="102" t="s">
        <v>74</v>
      </c>
      <c r="C74" s="152"/>
      <c r="D74" s="152"/>
      <c r="E74" s="152"/>
    </row>
    <row r="75" spans="1:5" s="96" customFormat="1" x14ac:dyDescent="0.25">
      <c r="A75" s="6">
        <v>381</v>
      </c>
      <c r="B75" s="102" t="s">
        <v>75</v>
      </c>
      <c r="C75" s="152"/>
      <c r="D75" s="152"/>
      <c r="E75" s="152"/>
    </row>
    <row r="76" spans="1:5" s="96" customFormat="1" x14ac:dyDescent="0.25">
      <c r="A76" s="6">
        <v>383</v>
      </c>
      <c r="B76" s="102" t="s">
        <v>76</v>
      </c>
      <c r="C76" s="152"/>
      <c r="D76" s="152"/>
      <c r="E76" s="152"/>
    </row>
    <row r="77" spans="1:5" s="96" customFormat="1" x14ac:dyDescent="0.25">
      <c r="A77" s="6">
        <v>384</v>
      </c>
      <c r="B77" s="102" t="s">
        <v>77</v>
      </c>
      <c r="C77" s="7">
        <f>SUM(C78,C79)</f>
        <v>0</v>
      </c>
      <c r="D77" s="7">
        <f>SUM(D78,D79)</f>
        <v>0</v>
      </c>
      <c r="E77" s="7">
        <f t="shared" ref="E77" si="8">SUM(E78,E79)</f>
        <v>0</v>
      </c>
    </row>
    <row r="78" spans="1:5" s="96" customFormat="1" x14ac:dyDescent="0.25">
      <c r="A78" s="6">
        <v>3840</v>
      </c>
      <c r="B78" s="102" t="s">
        <v>78</v>
      </c>
      <c r="C78" s="152"/>
      <c r="D78" s="152"/>
      <c r="E78" s="152"/>
    </row>
    <row r="79" spans="1:5" s="96" customFormat="1" x14ac:dyDescent="0.25">
      <c r="A79" s="6">
        <v>3841</v>
      </c>
      <c r="B79" s="102" t="s">
        <v>79</v>
      </c>
      <c r="C79" s="152"/>
      <c r="D79" s="152"/>
      <c r="E79" s="152"/>
    </row>
    <row r="80" spans="1:5" s="96" customFormat="1" x14ac:dyDescent="0.25">
      <c r="A80" s="6">
        <v>386</v>
      </c>
      <c r="B80" s="102" t="s">
        <v>80</v>
      </c>
      <c r="C80" s="152"/>
      <c r="D80" s="152"/>
      <c r="E80" s="152"/>
    </row>
    <row r="81" spans="1:5" s="96" customFormat="1" x14ac:dyDescent="0.25">
      <c r="A81" s="6">
        <v>387</v>
      </c>
      <c r="B81" s="102" t="s">
        <v>81</v>
      </c>
      <c r="C81" s="152"/>
      <c r="D81" s="152"/>
      <c r="E81" s="152"/>
    </row>
    <row r="82" spans="1:5" s="96" customFormat="1" x14ac:dyDescent="0.25">
      <c r="A82" s="6">
        <v>389</v>
      </c>
      <c r="B82" s="102" t="s">
        <v>82</v>
      </c>
      <c r="C82" s="152"/>
      <c r="D82" s="152"/>
      <c r="E82" s="152"/>
    </row>
    <row r="83" spans="1:5" s="96" customFormat="1" x14ac:dyDescent="0.25">
      <c r="A83" s="6">
        <v>48</v>
      </c>
      <c r="B83" s="102" t="s">
        <v>83</v>
      </c>
      <c r="C83" s="7">
        <f>SUM(C84,C85,C86,C87,C88,C89,C90,C91,C92,C93)</f>
        <v>0</v>
      </c>
      <c r="D83" s="7">
        <f>SUM(D84,D85,D86,D87,D88,D89,D90,D91,D92,D93)</f>
        <v>0</v>
      </c>
      <c r="E83" s="7">
        <f t="shared" ref="E83" si="9">SUM(E84,E85,E86,E87,E88,E89,E90,E91,E92,E93)</f>
        <v>0</v>
      </c>
    </row>
    <row r="84" spans="1:5" s="96" customFormat="1" x14ac:dyDescent="0.25">
      <c r="A84" s="6" t="s">
        <v>84</v>
      </c>
      <c r="B84" s="102" t="s">
        <v>85</v>
      </c>
      <c r="C84" s="152"/>
      <c r="D84" s="152"/>
      <c r="E84" s="152"/>
    </row>
    <row r="85" spans="1:5" s="96" customFormat="1" x14ac:dyDescent="0.25">
      <c r="A85" s="6" t="s">
        <v>86</v>
      </c>
      <c r="B85" s="102" t="s">
        <v>87</v>
      </c>
      <c r="C85" s="152"/>
      <c r="D85" s="152"/>
      <c r="E85" s="152"/>
    </row>
    <row r="86" spans="1:5" s="96" customFormat="1" x14ac:dyDescent="0.25">
      <c r="A86" s="6">
        <v>481</v>
      </c>
      <c r="B86" s="102" t="s">
        <v>88</v>
      </c>
      <c r="C86" s="152"/>
      <c r="D86" s="152"/>
      <c r="E86" s="152"/>
    </row>
    <row r="87" spans="1:5" s="96" customFormat="1" x14ac:dyDescent="0.25">
      <c r="A87" s="6">
        <v>482</v>
      </c>
      <c r="B87" s="102" t="s">
        <v>89</v>
      </c>
      <c r="C87" s="152"/>
      <c r="D87" s="152"/>
      <c r="E87" s="152"/>
    </row>
    <row r="88" spans="1:5" s="96" customFormat="1" x14ac:dyDescent="0.25">
      <c r="A88" s="6">
        <v>483</v>
      </c>
      <c r="B88" s="102" t="s">
        <v>90</v>
      </c>
      <c r="C88" s="152"/>
      <c r="D88" s="152"/>
      <c r="E88" s="152"/>
    </row>
    <row r="89" spans="1:5" s="96" customFormat="1" x14ac:dyDescent="0.25">
      <c r="A89" s="6">
        <v>484</v>
      </c>
      <c r="B89" s="102" t="s">
        <v>91</v>
      </c>
      <c r="C89" s="152"/>
      <c r="D89" s="152"/>
      <c r="E89" s="152"/>
    </row>
    <row r="90" spans="1:5" s="96" customFormat="1" x14ac:dyDescent="0.25">
      <c r="A90" s="6">
        <v>485</v>
      </c>
      <c r="B90" s="323" t="s">
        <v>292</v>
      </c>
      <c r="C90" s="152"/>
      <c r="D90" s="152"/>
      <c r="E90" s="152"/>
    </row>
    <row r="91" spans="1:5" s="96" customFormat="1" x14ac:dyDescent="0.25">
      <c r="A91" s="6">
        <v>486</v>
      </c>
      <c r="B91" s="102" t="s">
        <v>92</v>
      </c>
      <c r="C91" s="152"/>
      <c r="D91" s="152"/>
      <c r="E91" s="152"/>
    </row>
    <row r="92" spans="1:5" s="96" customFormat="1" x14ac:dyDescent="0.25">
      <c r="A92" s="6">
        <v>487</v>
      </c>
      <c r="B92" s="102" t="s">
        <v>93</v>
      </c>
      <c r="C92" s="152"/>
      <c r="D92" s="152"/>
      <c r="E92" s="152"/>
    </row>
    <row r="93" spans="1:5" s="96" customFormat="1" x14ac:dyDescent="0.25">
      <c r="A93" s="6">
        <v>489</v>
      </c>
      <c r="B93" s="102" t="s">
        <v>94</v>
      </c>
      <c r="C93" s="152"/>
      <c r="D93" s="152"/>
      <c r="E93" s="152"/>
    </row>
    <row r="94" spans="1:5" s="96" customFormat="1" x14ac:dyDescent="0.25">
      <c r="A94" s="9" t="s">
        <v>95</v>
      </c>
      <c r="B94" s="104" t="s">
        <v>96</v>
      </c>
      <c r="C94" s="154"/>
      <c r="D94" s="154"/>
      <c r="E94" s="154"/>
    </row>
    <row r="95" spans="1:5" s="96" customFormat="1" x14ac:dyDescent="0.25">
      <c r="A95" s="11" t="s">
        <v>28</v>
      </c>
      <c r="B95" s="12" t="s">
        <v>97</v>
      </c>
      <c r="C95" s="13">
        <f>C83-C73</f>
        <v>0</v>
      </c>
      <c r="D95" s="13">
        <f>D83-D73</f>
        <v>0</v>
      </c>
      <c r="E95" s="13">
        <f t="shared" ref="E95" si="10">E83-E73</f>
        <v>0</v>
      </c>
    </row>
    <row r="96" spans="1:5" s="96" customFormat="1" ht="15" thickBot="1" x14ac:dyDescent="0.3">
      <c r="A96" s="22" t="s">
        <v>28</v>
      </c>
      <c r="B96" s="23" t="s">
        <v>98</v>
      </c>
      <c r="C96" s="261">
        <f>C72+C95</f>
        <v>341854.71000000392</v>
      </c>
      <c r="D96" s="261">
        <f>D72+D95</f>
        <v>-720000</v>
      </c>
      <c r="E96" s="261">
        <f t="shared" ref="E96" si="11">E72+E95</f>
        <v>1427263.6999999988</v>
      </c>
    </row>
    <row r="97" spans="1:15" s="96" customFormat="1" x14ac:dyDescent="0.25">
      <c r="A97" s="24">
        <v>3</v>
      </c>
      <c r="B97" s="25" t="s">
        <v>99</v>
      </c>
      <c r="C97" s="26">
        <f>SUM(C24,C25,C49,C73)</f>
        <v>9697094.8599999994</v>
      </c>
      <c r="D97" s="26">
        <f>SUM(D24,D25,D49,D73)</f>
        <v>9900000</v>
      </c>
      <c r="E97" s="26">
        <f>SUM(E24,E25,E49,E73)</f>
        <v>9385892.9800000004</v>
      </c>
    </row>
    <row r="98" spans="1:15" s="96" customFormat="1" ht="15" thickBot="1" x14ac:dyDescent="0.3">
      <c r="A98" s="27">
        <v>4</v>
      </c>
      <c r="B98" s="28" t="s">
        <v>100</v>
      </c>
      <c r="C98" s="29">
        <f>SUM(C46,C47,C58,C83)</f>
        <v>10038949.570000002</v>
      </c>
      <c r="D98" s="29">
        <f t="shared" ref="D98:E98" si="12">SUM(D46,D47,D58,D83)</f>
        <v>9180000</v>
      </c>
      <c r="E98" s="29">
        <f t="shared" si="12"/>
        <v>10813156.68</v>
      </c>
    </row>
    <row r="99" spans="1:15" s="99" customFormat="1" ht="15" thickBot="1" x14ac:dyDescent="0.3">
      <c r="A99" s="30"/>
      <c r="B99" s="31"/>
      <c r="C99" s="32"/>
      <c r="D99" s="32"/>
      <c r="E99" s="32"/>
      <c r="G99" s="96"/>
      <c r="H99" s="96"/>
      <c r="I99" s="96"/>
      <c r="J99" s="96"/>
      <c r="K99" s="96"/>
      <c r="L99" s="96"/>
      <c r="M99" s="96"/>
      <c r="N99" s="96"/>
      <c r="O99" s="96"/>
    </row>
    <row r="100" spans="1:15" s="99" customFormat="1" ht="15" thickBot="1" x14ac:dyDescent="0.25">
      <c r="A100" s="33" t="s">
        <v>101</v>
      </c>
      <c r="B100" s="107"/>
      <c r="C100" s="108"/>
      <c r="D100" s="108"/>
      <c r="E100" s="108"/>
      <c r="G100" s="96"/>
      <c r="H100" s="96"/>
      <c r="I100" s="96"/>
      <c r="J100" s="96"/>
      <c r="K100" s="96"/>
      <c r="L100" s="96"/>
      <c r="M100" s="96"/>
      <c r="N100" s="96"/>
      <c r="O100" s="96"/>
    </row>
    <row r="101" spans="1:15" s="99" customFormat="1" x14ac:dyDescent="0.25">
      <c r="A101" s="34">
        <v>50</v>
      </c>
      <c r="B101" s="109" t="s">
        <v>102</v>
      </c>
      <c r="C101" s="157">
        <v>227828.4</v>
      </c>
      <c r="D101" s="157">
        <v>1799600</v>
      </c>
      <c r="E101" s="157">
        <v>383716.7</v>
      </c>
      <c r="G101" s="96"/>
      <c r="H101" s="96"/>
      <c r="I101" s="96"/>
      <c r="J101" s="96"/>
      <c r="K101" s="96"/>
      <c r="L101" s="96"/>
      <c r="M101" s="96"/>
      <c r="N101" s="96"/>
      <c r="O101" s="96"/>
    </row>
    <row r="102" spans="1:15" s="96" customFormat="1" x14ac:dyDescent="0.25">
      <c r="A102" s="35">
        <v>51</v>
      </c>
      <c r="B102" s="111" t="s">
        <v>103</v>
      </c>
      <c r="C102" s="152"/>
      <c r="D102" s="152"/>
      <c r="E102" s="152"/>
    </row>
    <row r="103" spans="1:15" s="96" customFormat="1" x14ac:dyDescent="0.25">
      <c r="A103" s="35">
        <v>52</v>
      </c>
      <c r="B103" s="111" t="s">
        <v>104</v>
      </c>
      <c r="C103" s="152"/>
      <c r="D103" s="152"/>
      <c r="E103" s="152"/>
    </row>
    <row r="104" spans="1:15" s="96" customFormat="1" x14ac:dyDescent="0.25">
      <c r="A104" s="35">
        <v>54</v>
      </c>
      <c r="B104" s="111" t="s">
        <v>105</v>
      </c>
      <c r="C104" s="152"/>
      <c r="D104" s="152"/>
      <c r="E104" s="152"/>
    </row>
    <row r="105" spans="1:15" s="96" customFormat="1" x14ac:dyDescent="0.25">
      <c r="A105" s="35">
        <v>55</v>
      </c>
      <c r="B105" s="111" t="s">
        <v>106</v>
      </c>
      <c r="C105" s="152"/>
      <c r="D105" s="152"/>
      <c r="E105" s="152"/>
    </row>
    <row r="106" spans="1:15" s="96" customFormat="1" x14ac:dyDescent="0.25">
      <c r="A106" s="35">
        <v>56</v>
      </c>
      <c r="B106" s="111" t="s">
        <v>107</v>
      </c>
      <c r="C106" s="152"/>
      <c r="D106" s="152"/>
      <c r="E106" s="152"/>
    </row>
    <row r="107" spans="1:15" s="96" customFormat="1" x14ac:dyDescent="0.25">
      <c r="A107" s="35">
        <v>57</v>
      </c>
      <c r="B107" s="111" t="s">
        <v>108</v>
      </c>
      <c r="C107" s="152"/>
      <c r="D107" s="152"/>
      <c r="E107" s="152"/>
    </row>
    <row r="108" spans="1:15" s="96" customFormat="1" x14ac:dyDescent="0.25">
      <c r="A108" s="35">
        <v>58</v>
      </c>
      <c r="B108" s="111" t="s">
        <v>109</v>
      </c>
      <c r="C108" s="36">
        <f>SUM(C109,C110,C111,C112,C113,C114)</f>
        <v>0</v>
      </c>
      <c r="D108" s="36">
        <f>SUM(D109,D110,D111,D112,D113,D114)</f>
        <v>0</v>
      </c>
      <c r="E108" s="36">
        <f t="shared" ref="E108" si="13">SUM(E109,E110,E111,E112,E113,E114)</f>
        <v>0</v>
      </c>
    </row>
    <row r="109" spans="1:15" s="96" customFormat="1" x14ac:dyDescent="0.25">
      <c r="A109" s="35">
        <v>580</v>
      </c>
      <c r="B109" s="111" t="s">
        <v>110</v>
      </c>
      <c r="C109" s="152"/>
      <c r="D109" s="152"/>
      <c r="E109" s="152"/>
    </row>
    <row r="110" spans="1:15" s="96" customFormat="1" x14ac:dyDescent="0.25">
      <c r="A110" s="35">
        <v>582</v>
      </c>
      <c r="B110" s="111" t="s">
        <v>111</v>
      </c>
      <c r="C110" s="152"/>
      <c r="D110" s="152"/>
      <c r="E110" s="152"/>
    </row>
    <row r="111" spans="1:15" s="96" customFormat="1" x14ac:dyDescent="0.25">
      <c r="A111" s="35">
        <v>584</v>
      </c>
      <c r="B111" s="111" t="s">
        <v>112</v>
      </c>
      <c r="C111" s="152"/>
      <c r="D111" s="152"/>
      <c r="E111" s="152"/>
    </row>
    <row r="112" spans="1:15" s="96" customFormat="1" x14ac:dyDescent="0.25">
      <c r="A112" s="35">
        <v>585</v>
      </c>
      <c r="B112" s="111" t="s">
        <v>113</v>
      </c>
      <c r="C112" s="152"/>
      <c r="D112" s="152"/>
      <c r="E112" s="152"/>
    </row>
    <row r="113" spans="1:15" s="96" customFormat="1" x14ac:dyDescent="0.25">
      <c r="A113" s="35">
        <v>586</v>
      </c>
      <c r="B113" s="111" t="s">
        <v>114</v>
      </c>
      <c r="C113" s="152"/>
      <c r="D113" s="152"/>
      <c r="E113" s="152"/>
    </row>
    <row r="114" spans="1:15" s="96" customFormat="1" x14ac:dyDescent="0.25">
      <c r="A114" s="37">
        <v>589</v>
      </c>
      <c r="B114" s="112" t="s">
        <v>115</v>
      </c>
      <c r="C114" s="154"/>
      <c r="D114" s="154"/>
      <c r="E114" s="154"/>
    </row>
    <row r="115" spans="1:15" s="96" customFormat="1" x14ac:dyDescent="0.25">
      <c r="A115" s="38">
        <v>5</v>
      </c>
      <c r="B115" s="39" t="s">
        <v>116</v>
      </c>
      <c r="C115" s="40">
        <f>SUM(C101,C102,C103,C104,C105,C106,C107,C108)</f>
        <v>227828.4</v>
      </c>
      <c r="D115" s="40">
        <f>SUM(D101,D102,D103,D104,D105,D106,D107,D108)</f>
        <v>1799600</v>
      </c>
      <c r="E115" s="40">
        <f t="shared" ref="E115" si="14">SUM(E101,E102,E103,E104,E105,E106,E107,E108)</f>
        <v>383716.7</v>
      </c>
    </row>
    <row r="116" spans="1:15" s="96" customFormat="1" x14ac:dyDescent="0.25">
      <c r="A116" s="41">
        <v>60</v>
      </c>
      <c r="B116" s="113" t="s">
        <v>117</v>
      </c>
      <c r="C116" s="158"/>
      <c r="D116" s="158"/>
      <c r="E116" s="158"/>
      <c r="G116" s="99"/>
      <c r="H116" s="99"/>
      <c r="I116" s="99"/>
      <c r="J116" s="99"/>
      <c r="K116" s="99"/>
      <c r="L116" s="99"/>
      <c r="M116" s="99"/>
      <c r="N116" s="99"/>
      <c r="O116" s="99"/>
    </row>
    <row r="117" spans="1:15" s="96" customFormat="1" x14ac:dyDescent="0.25">
      <c r="A117" s="35">
        <v>61</v>
      </c>
      <c r="B117" s="111" t="s">
        <v>118</v>
      </c>
      <c r="C117" s="152"/>
      <c r="D117" s="152"/>
      <c r="E117" s="152"/>
      <c r="G117" s="99"/>
      <c r="H117" s="99"/>
      <c r="I117" s="99"/>
      <c r="J117" s="99"/>
      <c r="K117" s="99"/>
      <c r="L117" s="99"/>
      <c r="M117" s="99"/>
      <c r="N117" s="99"/>
      <c r="O117" s="99"/>
    </row>
    <row r="118" spans="1:15" s="96" customFormat="1" x14ac:dyDescent="0.25">
      <c r="A118" s="35">
        <v>62</v>
      </c>
      <c r="B118" s="111" t="s">
        <v>119</v>
      </c>
      <c r="C118" s="152"/>
      <c r="D118" s="152"/>
      <c r="E118" s="152"/>
      <c r="G118" s="99"/>
      <c r="H118" s="99"/>
      <c r="I118" s="99"/>
      <c r="J118" s="99"/>
      <c r="K118" s="99"/>
      <c r="L118" s="99"/>
      <c r="M118" s="99"/>
      <c r="N118" s="99"/>
      <c r="O118" s="99"/>
    </row>
    <row r="119" spans="1:15" s="96" customFormat="1" x14ac:dyDescent="0.25">
      <c r="A119" s="35">
        <v>63</v>
      </c>
      <c r="B119" s="111" t="s">
        <v>120</v>
      </c>
      <c r="C119" s="152">
        <v>129723.55</v>
      </c>
      <c r="D119" s="152">
        <v>145000</v>
      </c>
      <c r="E119" s="152">
        <v>411111.75</v>
      </c>
    </row>
    <row r="120" spans="1:15" s="96" customFormat="1" x14ac:dyDescent="0.25">
      <c r="A120" s="35">
        <v>64</v>
      </c>
      <c r="B120" s="111" t="s">
        <v>121</v>
      </c>
      <c r="C120" s="152"/>
      <c r="D120" s="152"/>
      <c r="E120" s="152"/>
    </row>
    <row r="121" spans="1:15" s="96" customFormat="1" x14ac:dyDescent="0.25">
      <c r="A121" s="35">
        <v>65</v>
      </c>
      <c r="B121" s="111" t="s">
        <v>122</v>
      </c>
      <c r="C121" s="152"/>
      <c r="D121" s="152"/>
      <c r="E121" s="152"/>
    </row>
    <row r="122" spans="1:15" s="96" customFormat="1" x14ac:dyDescent="0.25">
      <c r="A122" s="35">
        <v>66</v>
      </c>
      <c r="B122" s="111" t="s">
        <v>123</v>
      </c>
      <c r="C122" s="152"/>
      <c r="D122" s="152"/>
      <c r="E122" s="152"/>
    </row>
    <row r="123" spans="1:15" s="96" customFormat="1" x14ac:dyDescent="0.25">
      <c r="A123" s="35">
        <v>67</v>
      </c>
      <c r="B123" s="111" t="s">
        <v>108</v>
      </c>
      <c r="C123" s="152"/>
      <c r="D123" s="152"/>
      <c r="E123" s="152"/>
    </row>
    <row r="124" spans="1:15" s="96" customFormat="1" x14ac:dyDescent="0.25">
      <c r="A124" s="35">
        <v>68</v>
      </c>
      <c r="B124" s="111" t="s">
        <v>124</v>
      </c>
      <c r="C124" s="42">
        <f>SUM(C125,C126)</f>
        <v>0</v>
      </c>
      <c r="D124" s="42">
        <f>SUM(D125,D126)</f>
        <v>0</v>
      </c>
      <c r="E124" s="42">
        <f t="shared" ref="E124" si="15">SUM(E125,E126)</f>
        <v>0</v>
      </c>
    </row>
    <row r="125" spans="1:15" s="96" customFormat="1" ht="25.5" x14ac:dyDescent="0.25">
      <c r="A125" s="35" t="s">
        <v>125</v>
      </c>
      <c r="B125" s="111" t="s">
        <v>126</v>
      </c>
      <c r="C125" s="152"/>
      <c r="D125" s="152"/>
      <c r="E125" s="152"/>
    </row>
    <row r="126" spans="1:15" s="96" customFormat="1" ht="26.25" thickBot="1" x14ac:dyDescent="0.3">
      <c r="A126" s="43" t="s">
        <v>127</v>
      </c>
      <c r="B126" s="115" t="s">
        <v>128</v>
      </c>
      <c r="C126" s="159"/>
      <c r="D126" s="159"/>
      <c r="E126" s="159"/>
    </row>
    <row r="127" spans="1:15" s="96" customFormat="1" x14ac:dyDescent="0.25">
      <c r="A127" s="44">
        <v>6</v>
      </c>
      <c r="B127" s="117" t="s">
        <v>129</v>
      </c>
      <c r="C127" s="45">
        <f>SUM(C116,C117,C118,C119,C120,C121,C122,C123,C124)</f>
        <v>129723.55</v>
      </c>
      <c r="D127" s="45">
        <f>SUM(D116,D117,D118,D119,D120,D121,D122,D123,D124)</f>
        <v>145000</v>
      </c>
      <c r="E127" s="45">
        <f t="shared" ref="E127" si="16">SUM(E116,E117,E118,E119,E120,E121,E122,E123,E124)</f>
        <v>411111.75</v>
      </c>
    </row>
    <row r="128" spans="1:15" s="96" customFormat="1" x14ac:dyDescent="0.25">
      <c r="A128" s="46" t="s">
        <v>130</v>
      </c>
      <c r="B128" s="118" t="s">
        <v>131</v>
      </c>
      <c r="C128" s="47">
        <f>C115-C127</f>
        <v>98104.849999999991</v>
      </c>
      <c r="D128" s="47">
        <f>D115-D127</f>
        <v>1654600</v>
      </c>
      <c r="E128" s="47">
        <f t="shared" ref="E128" si="17">E115-E127</f>
        <v>-27395.049999999988</v>
      </c>
    </row>
    <row r="129" spans="1:15" s="96" customFormat="1" ht="15" thickBot="1" x14ac:dyDescent="0.3">
      <c r="A129" s="48" t="s">
        <v>132</v>
      </c>
      <c r="B129" s="119" t="s">
        <v>133</v>
      </c>
      <c r="C129" s="49">
        <f>C128-C104-C105+C120+C121</f>
        <v>98104.849999999991</v>
      </c>
      <c r="D129" s="49">
        <f>D128-D104-D105+D120+D121</f>
        <v>1654600</v>
      </c>
      <c r="E129" s="49">
        <f t="shared" ref="E129" si="18">E128-E104-E105+E120+E121</f>
        <v>-27395.049999999988</v>
      </c>
    </row>
    <row r="130" spans="1:15" s="99" customFormat="1" ht="15" thickBot="1" x14ac:dyDescent="0.3">
      <c r="A130" s="50"/>
      <c r="B130" s="120"/>
      <c r="C130" s="121"/>
      <c r="D130" s="121"/>
      <c r="E130" s="121"/>
      <c r="G130" s="96"/>
      <c r="H130" s="96"/>
      <c r="I130" s="96"/>
      <c r="J130" s="96"/>
      <c r="K130" s="96"/>
      <c r="L130" s="96"/>
      <c r="M130" s="96"/>
      <c r="N130" s="96"/>
      <c r="O130" s="96"/>
    </row>
    <row r="131" spans="1:15" s="99" customFormat="1" ht="15" thickBot="1" x14ac:dyDescent="0.25">
      <c r="A131" s="51" t="s">
        <v>134</v>
      </c>
      <c r="B131" s="122"/>
      <c r="C131" s="123"/>
      <c r="D131" s="314"/>
      <c r="E131" s="123"/>
      <c r="G131" s="96"/>
      <c r="H131" s="96"/>
      <c r="I131" s="96"/>
      <c r="J131" s="96"/>
      <c r="K131" s="96"/>
      <c r="L131" s="96"/>
      <c r="M131" s="96"/>
      <c r="N131" s="96"/>
      <c r="O131" s="96"/>
    </row>
    <row r="132" spans="1:15" s="96" customFormat="1" x14ac:dyDescent="0.25">
      <c r="A132" s="52">
        <v>10</v>
      </c>
      <c r="B132" s="53" t="s">
        <v>135</v>
      </c>
      <c r="C132" s="54">
        <f>SUM(C133,C138)</f>
        <v>4830275.54</v>
      </c>
      <c r="D132" s="314">
        <f>SUM(D133,D138)</f>
        <v>0</v>
      </c>
      <c r="E132" s="54">
        <f t="shared" ref="E132" si="19">SUM(E133,E138)</f>
        <v>5600812.6699999999</v>
      </c>
    </row>
    <row r="133" spans="1:15" s="96" customFormat="1" x14ac:dyDescent="0.25">
      <c r="A133" s="55" t="s">
        <v>136</v>
      </c>
      <c r="B133" s="56" t="s">
        <v>137</v>
      </c>
      <c r="C133" s="57">
        <f>SUM(C134,C135,C136,C137)</f>
        <v>1190275.54</v>
      </c>
      <c r="D133" s="324">
        <f>SUM(D134,D135,D136,D137)</f>
        <v>0</v>
      </c>
      <c r="E133" s="57">
        <f t="shared" ref="E133" si="20">SUM(E134,E135,E136,E137)</f>
        <v>1960812.6700000002</v>
      </c>
    </row>
    <row r="134" spans="1:15" s="96" customFormat="1" x14ac:dyDescent="0.25">
      <c r="A134" s="58" t="s">
        <v>138</v>
      </c>
      <c r="B134" s="124" t="s">
        <v>139</v>
      </c>
      <c r="C134" s="158">
        <v>838529.1</v>
      </c>
      <c r="D134" s="324"/>
      <c r="E134" s="158">
        <v>1702980.12</v>
      </c>
    </row>
    <row r="135" spans="1:15" s="96" customFormat="1" x14ac:dyDescent="0.25">
      <c r="A135" s="59">
        <v>102</v>
      </c>
      <c r="B135" s="125" t="s">
        <v>140</v>
      </c>
      <c r="C135" s="152"/>
      <c r="D135" s="324"/>
      <c r="E135" s="152"/>
    </row>
    <row r="136" spans="1:15" s="96" customFormat="1" x14ac:dyDescent="0.25">
      <c r="A136" s="59">
        <v>104</v>
      </c>
      <c r="B136" s="125" t="s">
        <v>141</v>
      </c>
      <c r="C136" s="152">
        <v>351746.44</v>
      </c>
      <c r="D136" s="324"/>
      <c r="E136" s="152">
        <v>257832.55</v>
      </c>
    </row>
    <row r="137" spans="1:15" s="96" customFormat="1" x14ac:dyDescent="0.25">
      <c r="A137" s="60">
        <v>106</v>
      </c>
      <c r="B137" s="126" t="s">
        <v>142</v>
      </c>
      <c r="C137" s="154"/>
      <c r="D137" s="314"/>
      <c r="E137" s="154"/>
    </row>
    <row r="138" spans="1:15" s="96" customFormat="1" x14ac:dyDescent="0.25">
      <c r="A138" s="55" t="s">
        <v>143</v>
      </c>
      <c r="B138" s="56" t="s">
        <v>144</v>
      </c>
      <c r="C138" s="57">
        <f>SUM(C139,C140,C141)</f>
        <v>3640000</v>
      </c>
      <c r="D138" s="324">
        <f>SUM(D139,D140,D141)</f>
        <v>0</v>
      </c>
      <c r="E138" s="57">
        <f t="shared" ref="E138" si="21">SUM(E139,E140,E141)</f>
        <v>3640000</v>
      </c>
    </row>
    <row r="139" spans="1:15" s="96" customFormat="1" x14ac:dyDescent="0.25">
      <c r="A139" s="58">
        <v>107</v>
      </c>
      <c r="B139" s="124" t="s">
        <v>145</v>
      </c>
      <c r="C139" s="158"/>
      <c r="D139" s="324"/>
      <c r="E139" s="158"/>
    </row>
    <row r="140" spans="1:15" s="96" customFormat="1" x14ac:dyDescent="0.25">
      <c r="A140" s="59">
        <v>108</v>
      </c>
      <c r="B140" s="125" t="s">
        <v>146</v>
      </c>
      <c r="C140" s="152">
        <v>3640000</v>
      </c>
      <c r="D140" s="324"/>
      <c r="E140" s="152">
        <v>3640000</v>
      </c>
    </row>
    <row r="141" spans="1:15" s="96" customFormat="1" x14ac:dyDescent="0.25">
      <c r="A141" s="60">
        <v>109</v>
      </c>
      <c r="B141" s="126" t="s">
        <v>147</v>
      </c>
      <c r="C141" s="154"/>
      <c r="D141" s="314"/>
      <c r="E141" s="154"/>
    </row>
    <row r="142" spans="1:15" s="96" customFormat="1" x14ac:dyDescent="0.25">
      <c r="A142" s="55">
        <v>14</v>
      </c>
      <c r="B142" s="56" t="s">
        <v>148</v>
      </c>
      <c r="C142" s="57">
        <f>SUM(C143,C144,C145,C146,C147,C148,C149,C150,C151)</f>
        <v>8466822</v>
      </c>
      <c r="D142" s="324">
        <f>SUM(D143,D144,D145,D146,D147,D148,D149,D150,D151)</f>
        <v>0</v>
      </c>
      <c r="E142" s="57">
        <f t="shared" ref="E142" si="22">SUM(E143,E144,E145,E146,E147,E148,E149,E150,E151)</f>
        <v>8792522</v>
      </c>
    </row>
    <row r="143" spans="1:15" s="96" customFormat="1" x14ac:dyDescent="0.25">
      <c r="A143" s="58" t="s">
        <v>149</v>
      </c>
      <c r="B143" s="124" t="s">
        <v>150</v>
      </c>
      <c r="C143" s="158">
        <v>8447610</v>
      </c>
      <c r="D143" s="324"/>
      <c r="E143" s="158">
        <v>8773310</v>
      </c>
    </row>
    <row r="144" spans="1:15" s="96" customFormat="1" x14ac:dyDescent="0.25">
      <c r="A144" s="59">
        <v>144</v>
      </c>
      <c r="B144" s="125" t="s">
        <v>105</v>
      </c>
      <c r="C144" s="152"/>
      <c r="D144" s="324"/>
      <c r="E144" s="152"/>
    </row>
    <row r="145" spans="1:15" s="96" customFormat="1" x14ac:dyDescent="0.25">
      <c r="A145" s="59">
        <v>145</v>
      </c>
      <c r="B145" s="125" t="s">
        <v>151</v>
      </c>
      <c r="C145" s="152">
        <v>19212</v>
      </c>
      <c r="D145" s="324"/>
      <c r="E145" s="152">
        <v>19212</v>
      </c>
    </row>
    <row r="146" spans="1:15" s="96" customFormat="1" x14ac:dyDescent="0.25">
      <c r="A146" s="59">
        <v>146</v>
      </c>
      <c r="B146" s="125" t="s">
        <v>152</v>
      </c>
      <c r="C146" s="152"/>
      <c r="D146" s="324"/>
      <c r="E146" s="152"/>
    </row>
    <row r="147" spans="1:15" s="96" customFormat="1" ht="25.5" x14ac:dyDescent="0.25">
      <c r="A147" s="59" t="s">
        <v>153</v>
      </c>
      <c r="B147" s="125" t="s">
        <v>154</v>
      </c>
      <c r="C147" s="152"/>
      <c r="D147" s="324"/>
      <c r="E147" s="152"/>
      <c r="G147" s="99"/>
      <c r="H147" s="99"/>
      <c r="I147" s="99"/>
      <c r="J147" s="99"/>
      <c r="K147" s="99"/>
      <c r="L147" s="99"/>
      <c r="M147" s="99"/>
      <c r="N147" s="99"/>
      <c r="O147" s="99"/>
    </row>
    <row r="148" spans="1:15" s="96" customFormat="1" x14ac:dyDescent="0.25">
      <c r="A148" s="59">
        <v>1484</v>
      </c>
      <c r="B148" s="125" t="s">
        <v>155</v>
      </c>
      <c r="C148" s="152"/>
      <c r="D148" s="324"/>
      <c r="E148" s="152"/>
      <c r="G148" s="99"/>
      <c r="H148" s="99"/>
      <c r="I148" s="99"/>
      <c r="J148" s="99"/>
      <c r="K148" s="99"/>
      <c r="L148" s="99"/>
      <c r="M148" s="99"/>
      <c r="N148" s="99"/>
      <c r="O148" s="99"/>
    </row>
    <row r="149" spans="1:15" s="96" customFormat="1" x14ac:dyDescent="0.25">
      <c r="A149" s="59">
        <v>1485</v>
      </c>
      <c r="B149" s="125" t="s">
        <v>156</v>
      </c>
      <c r="C149" s="152"/>
      <c r="D149" s="324"/>
      <c r="E149" s="152"/>
    </row>
    <row r="150" spans="1:15" s="96" customFormat="1" x14ac:dyDescent="0.25">
      <c r="A150" s="59">
        <v>1486</v>
      </c>
      <c r="B150" s="125" t="s">
        <v>157</v>
      </c>
      <c r="C150" s="152"/>
      <c r="D150" s="324"/>
      <c r="E150" s="152"/>
    </row>
    <row r="151" spans="1:15" s="96" customFormat="1" ht="15" thickBot="1" x14ac:dyDescent="0.3">
      <c r="A151" s="61">
        <v>1489</v>
      </c>
      <c r="B151" s="127" t="s">
        <v>158</v>
      </c>
      <c r="C151" s="159"/>
      <c r="D151" s="314"/>
      <c r="E151" s="159"/>
    </row>
    <row r="152" spans="1:15" s="96" customFormat="1" ht="15" thickBot="1" x14ac:dyDescent="0.3">
      <c r="A152" s="62">
        <v>1</v>
      </c>
      <c r="B152" s="63" t="s">
        <v>159</v>
      </c>
      <c r="C152" s="64">
        <f>SUM(C132,C142)</f>
        <v>13297097.539999999</v>
      </c>
      <c r="D152" s="324">
        <f>SUM(D132,D142)</f>
        <v>0</v>
      </c>
      <c r="E152" s="64">
        <f t="shared" ref="E152" si="23">SUM(E132,E142)</f>
        <v>14393334.67</v>
      </c>
    </row>
    <row r="153" spans="1:15" s="96" customFormat="1" ht="5.0999999999999996" customHeight="1" x14ac:dyDescent="0.25">
      <c r="A153" s="65"/>
      <c r="B153" s="128"/>
      <c r="C153" s="129"/>
      <c r="D153" s="314"/>
      <c r="E153" s="129"/>
    </row>
    <row r="154" spans="1:15" s="96" customFormat="1" x14ac:dyDescent="0.25">
      <c r="A154" s="55">
        <v>20</v>
      </c>
      <c r="B154" s="56" t="s">
        <v>160</v>
      </c>
      <c r="C154" s="57">
        <f>SUM(C155,C161)</f>
        <v>5098491.9000000004</v>
      </c>
      <c r="D154" s="314">
        <f>SUM(D155,D161)</f>
        <v>0</v>
      </c>
      <c r="E154" s="57">
        <f t="shared" ref="E154" si="24">SUM(E155,E161)</f>
        <v>6727606.5399999991</v>
      </c>
    </row>
    <row r="155" spans="1:15" s="96" customFormat="1" x14ac:dyDescent="0.25">
      <c r="A155" s="66" t="s">
        <v>161</v>
      </c>
      <c r="B155" s="67" t="s">
        <v>162</v>
      </c>
      <c r="C155" s="68">
        <f>SUM(C156,C157,C159,C160)</f>
        <v>3039971.0500000003</v>
      </c>
      <c r="D155" s="324">
        <f>SUM(D156,D157,D159,D160)</f>
        <v>0</v>
      </c>
      <c r="E155" s="68">
        <f t="shared" ref="E155" si="25">SUM(E156,E157,E159,E160)</f>
        <v>3409306.7899999996</v>
      </c>
    </row>
    <row r="156" spans="1:15" s="96" customFormat="1" x14ac:dyDescent="0.25">
      <c r="A156" s="58">
        <v>200</v>
      </c>
      <c r="B156" s="124" t="s">
        <v>163</v>
      </c>
      <c r="C156" s="158">
        <v>1112304.24</v>
      </c>
      <c r="D156" s="324"/>
      <c r="E156" s="158">
        <v>1281027.76</v>
      </c>
    </row>
    <row r="157" spans="1:15" s="96" customFormat="1" x14ac:dyDescent="0.25">
      <c r="A157" s="59">
        <v>201</v>
      </c>
      <c r="B157" s="125" t="s">
        <v>164</v>
      </c>
      <c r="C157" s="152">
        <v>1774920</v>
      </c>
      <c r="D157" s="324"/>
      <c r="E157" s="152">
        <v>2000000</v>
      </c>
    </row>
    <row r="158" spans="1:15" s="96" customFormat="1" x14ac:dyDescent="0.25">
      <c r="A158" s="59" t="s">
        <v>165</v>
      </c>
      <c r="B158" s="125" t="s">
        <v>166</v>
      </c>
      <c r="C158" s="152"/>
      <c r="D158" s="324"/>
      <c r="E158" s="152"/>
    </row>
    <row r="159" spans="1:15" s="96" customFormat="1" x14ac:dyDescent="0.25">
      <c r="A159" s="59">
        <v>204</v>
      </c>
      <c r="B159" s="125" t="s">
        <v>167</v>
      </c>
      <c r="C159" s="152">
        <v>108505.21</v>
      </c>
      <c r="D159" s="324"/>
      <c r="E159" s="152">
        <v>105779.03</v>
      </c>
    </row>
    <row r="160" spans="1:15" s="96" customFormat="1" x14ac:dyDescent="0.25">
      <c r="A160" s="60">
        <v>205</v>
      </c>
      <c r="B160" s="126" t="s">
        <v>168</v>
      </c>
      <c r="C160" s="154">
        <v>44241.599999999999</v>
      </c>
      <c r="D160" s="314"/>
      <c r="E160" s="154">
        <v>22500</v>
      </c>
    </row>
    <row r="161" spans="1:6" s="96" customFormat="1" x14ac:dyDescent="0.25">
      <c r="A161" s="55" t="s">
        <v>169</v>
      </c>
      <c r="B161" s="56" t="s">
        <v>170</v>
      </c>
      <c r="C161" s="57">
        <f>SUM(C162,C165,C166)</f>
        <v>2058520.85</v>
      </c>
      <c r="D161" s="324">
        <f>SUM(D162,D165,D166)</f>
        <v>0</v>
      </c>
      <c r="E161" s="57">
        <f t="shared" ref="E161" si="26">SUM(E162,E165,E166)</f>
        <v>3318299.75</v>
      </c>
    </row>
    <row r="162" spans="1:6" s="96" customFormat="1" x14ac:dyDescent="0.25">
      <c r="A162" s="58">
        <v>206</v>
      </c>
      <c r="B162" s="124" t="s">
        <v>171</v>
      </c>
      <c r="C162" s="158">
        <v>2057500</v>
      </c>
      <c r="D162" s="324"/>
      <c r="E162" s="158">
        <v>3262820</v>
      </c>
    </row>
    <row r="163" spans="1:6" s="96" customFormat="1" x14ac:dyDescent="0.25">
      <c r="A163" s="69" t="s">
        <v>172</v>
      </c>
      <c r="B163" s="130" t="s">
        <v>173</v>
      </c>
      <c r="C163" s="160"/>
      <c r="D163" s="324"/>
      <c r="E163" s="160"/>
    </row>
    <row r="164" spans="1:6" s="96" customFormat="1" x14ac:dyDescent="0.25">
      <c r="A164" s="59" t="s">
        <v>174</v>
      </c>
      <c r="B164" s="125" t="s">
        <v>175</v>
      </c>
      <c r="C164" s="152"/>
      <c r="D164" s="324"/>
      <c r="E164" s="152"/>
    </row>
    <row r="165" spans="1:6" s="96" customFormat="1" x14ac:dyDescent="0.25">
      <c r="A165" s="59">
        <v>208</v>
      </c>
      <c r="B165" s="125" t="s">
        <v>176</v>
      </c>
      <c r="C165" s="152"/>
      <c r="D165" s="324"/>
      <c r="E165" s="152"/>
    </row>
    <row r="166" spans="1:6" s="96" customFormat="1" x14ac:dyDescent="0.25">
      <c r="A166" s="60">
        <v>209</v>
      </c>
      <c r="B166" s="126" t="s">
        <v>177</v>
      </c>
      <c r="C166" s="154">
        <v>1020.85</v>
      </c>
      <c r="D166" s="314"/>
      <c r="E166" s="154">
        <v>55479.75</v>
      </c>
    </row>
    <row r="167" spans="1:6" s="96" customFormat="1" x14ac:dyDescent="0.25">
      <c r="A167" s="55">
        <v>29</v>
      </c>
      <c r="B167" s="56" t="s">
        <v>178</v>
      </c>
      <c r="C167" s="321">
        <v>8198605.6399999997</v>
      </c>
      <c r="D167" s="324"/>
      <c r="E167" s="321">
        <v>7665728.1299999999</v>
      </c>
    </row>
    <row r="168" spans="1:6" s="96" customFormat="1" ht="15" thickBot="1" x14ac:dyDescent="0.3">
      <c r="A168" s="70" t="s">
        <v>179</v>
      </c>
      <c r="B168" s="131" t="s">
        <v>180</v>
      </c>
      <c r="C168" s="161">
        <v>5918645.9400000004</v>
      </c>
      <c r="D168" s="314"/>
      <c r="E168" s="161">
        <v>5576791.2300000004</v>
      </c>
    </row>
    <row r="169" spans="1:6" s="96" customFormat="1" ht="15" thickBot="1" x14ac:dyDescent="0.3">
      <c r="A169" s="62">
        <v>2</v>
      </c>
      <c r="B169" s="63" t="s">
        <v>181</v>
      </c>
      <c r="C169" s="64">
        <f>SUM(C154,C167)</f>
        <v>13297097.539999999</v>
      </c>
      <c r="D169" s="314">
        <f>SUM(D154,D167)</f>
        <v>0</v>
      </c>
      <c r="E169" s="64">
        <f t="shared" ref="E169" si="27">SUM(E154,E167)</f>
        <v>14393334.669999998</v>
      </c>
    </row>
    <row r="170" spans="1:6" s="96" customFormat="1" ht="15" thickBot="1" x14ac:dyDescent="0.3">
      <c r="A170" s="65"/>
      <c r="B170" s="128"/>
      <c r="C170" s="129"/>
      <c r="D170" s="129"/>
      <c r="E170" s="129"/>
    </row>
    <row r="171" spans="1:6" s="96" customFormat="1" ht="28.5" customHeight="1" thickBot="1" x14ac:dyDescent="0.25">
      <c r="A171" s="71" t="s">
        <v>182</v>
      </c>
      <c r="B171" s="132"/>
      <c r="C171" s="133"/>
      <c r="D171" s="133"/>
      <c r="E171" s="133"/>
      <c r="F171" s="162"/>
    </row>
    <row r="172" spans="1:6" s="96" customFormat="1" x14ac:dyDescent="0.25">
      <c r="A172" s="72" t="s">
        <v>183</v>
      </c>
      <c r="B172" s="134" t="s">
        <v>184</v>
      </c>
      <c r="C172" s="73">
        <f>C96+SUM(C9,C10,C11,C13,C14)-SUM(C41,C42)+SUM(C18,C19,C20)-C44+SUM(C76,C81)-C92+C82-C93-C70</f>
        <v>902223.4600000038</v>
      </c>
      <c r="D172" s="73">
        <f>D96+SUM(D9,D10,D11,D13,D14)-SUM(D41,D42)+SUM(D18,D19,D20)-D44+SUM(D76,D81)-D92+D82-D93-D70</f>
        <v>-372300</v>
      </c>
      <c r="E172" s="73">
        <f>E96+SUM(E9,E10,E11,E13,E14)-SUM(E41,E42)+SUM(E18,E19,E20)-E44+SUM(E76,E81)-E92+E82-E93-E70</f>
        <v>2070975.9499999988</v>
      </c>
      <c r="F172" s="99"/>
    </row>
    <row r="173" spans="1:6" s="96" customFormat="1" x14ac:dyDescent="0.25">
      <c r="A173" s="74" t="s">
        <v>185</v>
      </c>
      <c r="B173" s="135" t="s">
        <v>186</v>
      </c>
      <c r="C173" s="75">
        <f>IF(C199=0,0,C172/C199)</f>
        <v>9.2553918880462827E-2</v>
      </c>
      <c r="D173" s="75">
        <f>IF(D199=0,0,D172/D199)</f>
        <v>-4.2179799467512602E-2</v>
      </c>
      <c r="E173" s="75">
        <f>IF(E199=0,0,E172/E199)</f>
        <v>0.19787395145903353</v>
      </c>
      <c r="F173" s="99"/>
    </row>
    <row r="174" spans="1:6" s="96" customFormat="1" ht="25.5" x14ac:dyDescent="0.25">
      <c r="A174" s="74" t="s">
        <v>187</v>
      </c>
      <c r="B174" s="135" t="s">
        <v>188</v>
      </c>
      <c r="C174" s="75">
        <f>IF(C128=0,0,C172/C128)</f>
        <v>9.1965224960845866</v>
      </c>
      <c r="D174" s="75">
        <f>IF(D128=0,0,D172/D128)</f>
        <v>-0.22500906563519885</v>
      </c>
      <c r="E174" s="75">
        <f>IF(E128=0,0,E172/E128)</f>
        <v>-75.596720940461864</v>
      </c>
      <c r="F174" s="99"/>
    </row>
    <row r="175" spans="1:6" s="96" customFormat="1" ht="25.5" x14ac:dyDescent="0.25">
      <c r="A175" s="76" t="s">
        <v>187</v>
      </c>
      <c r="B175" s="259" t="s">
        <v>189</v>
      </c>
      <c r="C175" s="77">
        <f>IF(0=C129,0,C172/C129)</f>
        <v>9.1965224960845866</v>
      </c>
      <c r="D175" s="77">
        <f>IF(0=D129,0,D172/D129)</f>
        <v>-0.22500906563519885</v>
      </c>
      <c r="E175" s="77">
        <f>IF(0=E129,0,E172/E129)</f>
        <v>-75.596720940461864</v>
      </c>
      <c r="F175" s="99"/>
    </row>
    <row r="176" spans="1:6" s="96" customFormat="1" ht="25.5" x14ac:dyDescent="0.25">
      <c r="A176" s="78" t="s">
        <v>190</v>
      </c>
      <c r="B176" s="137" t="s">
        <v>191</v>
      </c>
      <c r="C176" s="73">
        <f>C172-C128</f>
        <v>804118.61000000383</v>
      </c>
      <c r="D176" s="73">
        <f>D172-D128</f>
        <v>-2026900</v>
      </c>
      <c r="E176" s="73">
        <f t="shared" ref="E176" si="28">E172-E128</f>
        <v>2098370.9999999986</v>
      </c>
      <c r="F176" s="99"/>
    </row>
    <row r="177" spans="1:7" s="96" customFormat="1" ht="25.5" x14ac:dyDescent="0.25">
      <c r="A177" s="76" t="s">
        <v>192</v>
      </c>
      <c r="B177" s="136" t="s">
        <v>193</v>
      </c>
      <c r="C177" s="79">
        <f>C172-C129</f>
        <v>804118.61000000383</v>
      </c>
      <c r="D177" s="79">
        <f>D172-D129</f>
        <v>-2026900</v>
      </c>
      <c r="E177" s="79">
        <f t="shared" ref="E177" si="29">E172-E129</f>
        <v>2098370.9999999986</v>
      </c>
      <c r="F177" s="99"/>
    </row>
    <row r="178" spans="1:7" s="96" customFormat="1" x14ac:dyDescent="0.25">
      <c r="A178" s="78" t="s">
        <v>194</v>
      </c>
      <c r="B178" s="137" t="s">
        <v>195</v>
      </c>
      <c r="C178" s="73">
        <f>C156+C157-C158+C162-C163-C164</f>
        <v>4944724.24</v>
      </c>
      <c r="D178" s="73">
        <f>D156+D157-D158+D162-D163-D164</f>
        <v>0</v>
      </c>
      <c r="E178" s="73">
        <f t="shared" ref="E178" si="30">E156+E157-E158+E162-E163-E164</f>
        <v>6543847.7599999998</v>
      </c>
      <c r="F178" s="99"/>
    </row>
    <row r="179" spans="1:7" s="96" customFormat="1" x14ac:dyDescent="0.25">
      <c r="A179" s="76" t="s">
        <v>196</v>
      </c>
      <c r="B179" s="136" t="s">
        <v>197</v>
      </c>
      <c r="C179" s="77">
        <f>IF(C199=0,0,C178/C199)</f>
        <v>0.50725083805204563</v>
      </c>
      <c r="D179" s="77">
        <f>IF(D199=0,0,D178/D199)</f>
        <v>0</v>
      </c>
      <c r="E179" s="77">
        <f t="shared" ref="E179" si="31">IF(E199=0,0,E178/E199)</f>
        <v>0.62524000533060076</v>
      </c>
      <c r="F179" s="99"/>
    </row>
    <row r="180" spans="1:7" s="96" customFormat="1" x14ac:dyDescent="0.25">
      <c r="A180" s="78" t="s">
        <v>198</v>
      </c>
      <c r="B180" s="137" t="s">
        <v>199</v>
      </c>
      <c r="C180" s="73">
        <f>C154-C164-C132</f>
        <v>268216.36000000034</v>
      </c>
      <c r="D180" s="73">
        <f>D154-D164-D132</f>
        <v>0</v>
      </c>
      <c r="E180" s="73">
        <f>E154-E164-E132</f>
        <v>1126793.8699999992</v>
      </c>
      <c r="F180" s="99"/>
    </row>
    <row r="181" spans="1:7" s="96" customFormat="1" x14ac:dyDescent="0.25">
      <c r="A181" s="74" t="s">
        <v>200</v>
      </c>
      <c r="B181" s="135" t="s">
        <v>201</v>
      </c>
      <c r="C181" s="73">
        <f>C142-C144-C145-C164-C167</f>
        <v>249004.36000000034</v>
      </c>
      <c r="D181" s="73">
        <f>D142-D144-D145-D164-D167</f>
        <v>0</v>
      </c>
      <c r="E181" s="73">
        <f t="shared" ref="E181" si="32">E142-E144-E145-E164-E167</f>
        <v>1107581.8700000001</v>
      </c>
      <c r="F181" s="99"/>
    </row>
    <row r="182" spans="1:7" s="96" customFormat="1" x14ac:dyDescent="0.25">
      <c r="A182" s="74" t="s">
        <v>202</v>
      </c>
      <c r="B182" s="135" t="s">
        <v>203</v>
      </c>
      <c r="C182" s="73">
        <f>IF(C197=0,"-",C180/C197)</f>
        <v>106.90169788760475</v>
      </c>
      <c r="D182" s="73">
        <f>IF(D197=0,"-",D180/D197)</f>
        <v>0</v>
      </c>
      <c r="E182" s="73">
        <f>IF(E197=0,"-",E180/E197)</f>
        <v>447.85129968203466</v>
      </c>
      <c r="F182" s="99"/>
    </row>
    <row r="183" spans="1:7" s="96" customFormat="1" x14ac:dyDescent="0.25">
      <c r="A183" s="74" t="s">
        <v>202</v>
      </c>
      <c r="B183" s="135" t="s">
        <v>204</v>
      </c>
      <c r="C183" s="73">
        <f>IF(C197=0,"-",C181/C197)</f>
        <v>99.244463929852671</v>
      </c>
      <c r="D183" s="73">
        <f>IF(D197=0,"-",D181/D197)</f>
        <v>0</v>
      </c>
      <c r="E183" s="73">
        <f>IF(E197=0,"-",E181/E197)</f>
        <v>440.21536963434028</v>
      </c>
    </row>
    <row r="184" spans="1:7" s="96" customFormat="1" x14ac:dyDescent="0.25">
      <c r="A184" s="76" t="s">
        <v>205</v>
      </c>
      <c r="B184" s="136" t="s">
        <v>206</v>
      </c>
      <c r="C184" s="77">
        <f>IF(SUM(C27,C28,C29,C84,C85)=0,0,C180/SUM(C27,C28,C29,C84,C85))</f>
        <v>9.0414026317607685E-2</v>
      </c>
      <c r="D184" s="77">
        <f>IF(SUM(D27,D28,D29,D84,D85)=0,0,D180/SUM(D27,D28,D29,D84,D85))</f>
        <v>0</v>
      </c>
      <c r="E184" s="77">
        <f>IF(SUM(E27,E28,E29,E84,E85)=0,0,E180/SUM(E27,E28,E29,E84,E85))</f>
        <v>0.33783700170056619</v>
      </c>
      <c r="F184" s="99"/>
      <c r="G184" s="263"/>
    </row>
    <row r="185" spans="1:7" s="96" customFormat="1" x14ac:dyDescent="0.25">
      <c r="A185" s="78" t="s">
        <v>207</v>
      </c>
      <c r="B185" s="137" t="s">
        <v>178</v>
      </c>
      <c r="C185" s="73">
        <f>C167</f>
        <v>8198605.6399999997</v>
      </c>
      <c r="D185" s="73">
        <f>D167</f>
        <v>0</v>
      </c>
      <c r="E185" s="73">
        <f t="shared" ref="E185" si="33">E167</f>
        <v>7665728.1299999999</v>
      </c>
      <c r="F185" s="99"/>
    </row>
    <row r="186" spans="1:7" s="96" customFormat="1" ht="22.5" x14ac:dyDescent="0.25">
      <c r="A186" s="76" t="s">
        <v>208</v>
      </c>
      <c r="B186" s="136" t="s">
        <v>209</v>
      </c>
      <c r="C186" s="77">
        <f>IF(C200=0,0,C168/C200)</f>
        <v>0.62922614205210514</v>
      </c>
      <c r="D186" s="77">
        <f>IF(D200=0,0,D168/D200)</f>
        <v>0</v>
      </c>
      <c r="E186" s="77">
        <f t="shared" ref="E186" si="34">IF(E200=0,0,E168/E200)</f>
        <v>0.61697855930750523</v>
      </c>
      <c r="F186" s="99"/>
    </row>
    <row r="187" spans="1:7" s="96" customFormat="1" x14ac:dyDescent="0.25">
      <c r="A187" s="80" t="s">
        <v>210</v>
      </c>
      <c r="B187" s="138" t="s">
        <v>211</v>
      </c>
      <c r="C187" s="81">
        <f>IF(C199=0,0,C202/C199)</f>
        <v>4.3755195398682674E-2</v>
      </c>
      <c r="D187" s="81">
        <f>IF(D199=0,0,D202/D199)</f>
        <v>5.8743556336033537E-2</v>
      </c>
      <c r="E187" s="81">
        <f>IF(E199=0,0,E202/E199)</f>
        <v>4.2951358827622035E-2</v>
      </c>
      <c r="F187" s="99"/>
    </row>
    <row r="188" spans="1:7" s="96" customFormat="1" x14ac:dyDescent="0.25">
      <c r="A188" s="78" t="s">
        <v>212</v>
      </c>
      <c r="B188" s="137" t="s">
        <v>71</v>
      </c>
      <c r="C188" s="73">
        <f>C71</f>
        <v>95312.719999999972</v>
      </c>
      <c r="D188" s="73">
        <f>D71</f>
        <v>94300</v>
      </c>
      <c r="E188" s="73">
        <f t="shared" ref="E188" si="35">E71</f>
        <v>104914.72999999998</v>
      </c>
      <c r="F188" s="99"/>
    </row>
    <row r="189" spans="1:7" s="96" customFormat="1" x14ac:dyDescent="0.25">
      <c r="A189" s="76" t="s">
        <v>213</v>
      </c>
      <c r="B189" s="136" t="s">
        <v>214</v>
      </c>
      <c r="C189" s="77">
        <f>IF(0=C132,0,(C59+C60+C61+C63+C64)/C132)</f>
        <v>5.9739966718337558E-3</v>
      </c>
      <c r="D189" s="77">
        <f>IF(0=D132,0,(D59+D60+D61+D63+D64)/D132)</f>
        <v>0</v>
      </c>
      <c r="E189" s="77">
        <f>IF(0=E132,0,(E59+E62+E61+E63+E64)/E132)</f>
        <v>5.2632504846836809E-3</v>
      </c>
      <c r="F189" s="99"/>
    </row>
    <row r="190" spans="1:7" s="96" customFormat="1" x14ac:dyDescent="0.25">
      <c r="A190" s="78" t="s">
        <v>215</v>
      </c>
      <c r="B190" s="137" t="s">
        <v>216</v>
      </c>
      <c r="C190" s="73">
        <f>C50-C59</f>
        <v>2724.51</v>
      </c>
      <c r="D190" s="73">
        <f>D50-D59</f>
        <v>10300</v>
      </c>
      <c r="E190" s="73">
        <f t="shared" ref="E190" si="36">E50-E59</f>
        <v>26629.87</v>
      </c>
      <c r="F190" s="99"/>
    </row>
    <row r="191" spans="1:7" s="96" customFormat="1" x14ac:dyDescent="0.25">
      <c r="A191" s="76" t="s">
        <v>217</v>
      </c>
      <c r="B191" s="136" t="s">
        <v>218</v>
      </c>
      <c r="C191" s="77">
        <f>IF(C199=0,0,C190/C199)</f>
        <v>2.7949182071701918E-4</v>
      </c>
      <c r="D191" s="77">
        <f>IF(D199=0,0,D190/D199)</f>
        <v>1.1669404633773296E-3</v>
      </c>
      <c r="E191" s="77">
        <f>IF(E199=0,0,E190/E199)</f>
        <v>2.5443837741043664E-3</v>
      </c>
      <c r="F191" s="99"/>
    </row>
    <row r="192" spans="1:7" s="96" customFormat="1" x14ac:dyDescent="0.25">
      <c r="A192" s="78" t="s">
        <v>219</v>
      </c>
      <c r="B192" s="137" t="s">
        <v>220</v>
      </c>
      <c r="C192" s="73">
        <f>SUM(C101,C102,C103,C104,C105,C106)+SUM(C109,C110,C111,C112,C113,C114)</f>
        <v>227828.4</v>
      </c>
      <c r="D192" s="73">
        <f>SUM(D101,D102,D103,D104,D105,D106)+SUM(D109,D110,D111,D112,D113,D114)</f>
        <v>1799600</v>
      </c>
      <c r="E192" s="73">
        <f>SUM(E101,E102,E103,E104,E105,E106)+SUM(E109,E110,E111,E112,E113,E114)</f>
        <v>383716.7</v>
      </c>
      <c r="F192" s="99"/>
    </row>
    <row r="193" spans="1:6" s="96" customFormat="1" x14ac:dyDescent="0.25">
      <c r="A193" s="76" t="s">
        <v>221</v>
      </c>
      <c r="B193" s="136" t="s">
        <v>222</v>
      </c>
      <c r="C193" s="73">
        <f>SUM(C116,C117,C118,C119,C120,C121,C122)+SUM(C125,C126)</f>
        <v>129723.55</v>
      </c>
      <c r="D193" s="73">
        <f>SUM(D116,D117,D118,D119,D120,D121,D122)+SUM(D125,D126)</f>
        <v>145000</v>
      </c>
      <c r="E193" s="73">
        <f t="shared" ref="E193" si="37">SUM(E116,E117,E118,E119,E120,E121,E122)+SUM(E125,E126)</f>
        <v>411111.75</v>
      </c>
      <c r="F193" s="99"/>
    </row>
    <row r="194" spans="1:6" s="96" customFormat="1" x14ac:dyDescent="0.25">
      <c r="A194" s="80" t="s">
        <v>223</v>
      </c>
      <c r="B194" s="138" t="s">
        <v>224</v>
      </c>
      <c r="C194" s="81">
        <f>IF(C207=0,0,C192/C207)</f>
        <v>2.5220722362893123E-2</v>
      </c>
      <c r="D194" s="81">
        <f>IF(D207=0,0,D192/D207)</f>
        <v>0.1638398018918599</v>
      </c>
      <c r="E194" s="81">
        <f>IF(E207=0,0,E192/E207)</f>
        <v>4.3919439412728453E-2</v>
      </c>
      <c r="F194" s="99"/>
    </row>
    <row r="195" spans="1:6" s="96" customFormat="1" ht="15" thickBot="1" x14ac:dyDescent="0.3">
      <c r="A195" s="65"/>
      <c r="B195" s="128"/>
      <c r="C195" s="129"/>
      <c r="D195" s="129"/>
      <c r="E195" s="129"/>
    </row>
    <row r="196" spans="1:6" s="96" customFormat="1" ht="15" thickBot="1" x14ac:dyDescent="0.25">
      <c r="A196" s="82" t="s">
        <v>225</v>
      </c>
      <c r="B196" s="139"/>
      <c r="C196" s="140"/>
      <c r="D196" s="140"/>
      <c r="E196" s="140"/>
    </row>
    <row r="197" spans="1:6" s="96" customFormat="1" x14ac:dyDescent="0.25">
      <c r="A197" s="83" t="s">
        <v>226</v>
      </c>
      <c r="B197" s="141" t="s">
        <v>227</v>
      </c>
      <c r="C197" s="273">
        <v>2509</v>
      </c>
      <c r="D197" s="273">
        <v>2500</v>
      </c>
      <c r="E197" s="273">
        <v>2516</v>
      </c>
    </row>
    <row r="198" spans="1:6" s="96" customFormat="1" x14ac:dyDescent="0.25">
      <c r="A198" s="84" t="s">
        <v>228</v>
      </c>
      <c r="B198" s="142"/>
      <c r="C198" s="143"/>
      <c r="D198" s="143"/>
      <c r="E198" s="143"/>
    </row>
    <row r="199" spans="1:6" s="96" customFormat="1" x14ac:dyDescent="0.25">
      <c r="A199" s="85" t="s">
        <v>229</v>
      </c>
      <c r="B199" s="144" t="s">
        <v>230</v>
      </c>
      <c r="C199" s="86">
        <f>SUM(C27,C28,C29,C33,C34,C35,C40,C43)+SUM(C59,C60,C61,C63,C64,C65,C66,C67,C68,C69)+SUM(C84,C85,C86,C87,C88,C89,C90,C91)+C94</f>
        <v>9748084.9100000001</v>
      </c>
      <c r="D199" s="86">
        <f>SUM(D27,D28,D29,D33,D34,D35,D40,D43)+SUM(D59,D60,D61,D63,D64,D65,D66,D67,D68,D69)+SUM(D84,D85,D86,D87,D88,D89,D90,D91)+D94</f>
        <v>8826500</v>
      </c>
      <c r="E199" s="86">
        <f>SUM(E27,E28,E29,E33,E34,E35,E40,E43)+SUM(E59,E62,E61,E63,E64,E65,E66,E67,E68,E69)+SUM(E84,E85,E86,E87,E88,E89,E90,E91)+E94</f>
        <v>10466137.33</v>
      </c>
    </row>
    <row r="200" spans="1:6" s="96" customFormat="1" x14ac:dyDescent="0.25">
      <c r="A200" s="87" t="s">
        <v>231</v>
      </c>
      <c r="B200" s="145" t="s">
        <v>232</v>
      </c>
      <c r="C200" s="88">
        <f>SUM(C4,C5,C8,C12,C15)+C49+SUM(C74,C75,C77,C80)</f>
        <v>9406230.1999999993</v>
      </c>
      <c r="D200" s="88">
        <f>SUM(D4,D5,D8,D12,D15)+D49+SUM(D74,D75,D77,D80)</f>
        <v>9546500</v>
      </c>
      <c r="E200" s="88">
        <f>SUM(E4,E5,E8,E12,E15)+E49+SUM(E74,E75,E77,E80)</f>
        <v>9038873.6300000008</v>
      </c>
      <c r="F200" s="163"/>
    </row>
    <row r="201" spans="1:6" s="96" customFormat="1" x14ac:dyDescent="0.25">
      <c r="A201" s="87" t="s">
        <v>28</v>
      </c>
      <c r="B201" s="145" t="s">
        <v>233</v>
      </c>
      <c r="C201" s="88">
        <f>SUM(C200,C192)</f>
        <v>9634058.5999999996</v>
      </c>
      <c r="D201" s="88">
        <f>SUM(D200,D192)</f>
        <v>11346100</v>
      </c>
      <c r="E201" s="88">
        <f t="shared" ref="E201" si="38">SUM(E200,E192)</f>
        <v>9422590.3300000001</v>
      </c>
      <c r="F201" s="163"/>
    </row>
    <row r="202" spans="1:6" s="96" customFormat="1" x14ac:dyDescent="0.25">
      <c r="A202" s="89" t="s">
        <v>234</v>
      </c>
      <c r="B202" s="146" t="s">
        <v>235</v>
      </c>
      <c r="C202" s="88">
        <f>C50-C59+SUM(C9,C10,C11,C18,C19,C20)</f>
        <v>426529.36</v>
      </c>
      <c r="D202" s="88">
        <f>D50-D59+SUM(D9,D10,D11,D18,D19,D20)</f>
        <v>518500</v>
      </c>
      <c r="E202" s="88">
        <f>E50-E59+SUM(E9,E10,E11,E18,E19,E20)</f>
        <v>449534.82</v>
      </c>
    </row>
    <row r="203" spans="1:6" s="96" customFormat="1" x14ac:dyDescent="0.25">
      <c r="A203" s="84" t="s">
        <v>236</v>
      </c>
      <c r="B203" s="142"/>
      <c r="C203" s="143"/>
      <c r="D203" s="143"/>
      <c r="E203" s="143"/>
    </row>
    <row r="204" spans="1:6" s="96" customFormat="1" x14ac:dyDescent="0.25">
      <c r="A204" s="85" t="s">
        <v>237</v>
      </c>
      <c r="B204" s="144" t="s">
        <v>238</v>
      </c>
      <c r="C204" s="90">
        <f>SUM(C27,C28,C29,C33,C34,C36,C39)+C43-C44+SUM(C59,C60,C63,C65,C66,C67,C68,C69)-C70+SUM(C84,C85,C86,C87,C88,C89,C91)</f>
        <v>9693626.0099999998</v>
      </c>
      <c r="D204" s="90">
        <f>SUM(D27,D28,D29,D33,D34,D36,D39)+D43-D44+SUM(D59,D60,D63,D65,D66,D67,D68,D69)-D70+SUM(D84,D85,D86,D87,D88,D89,D91)</f>
        <v>8825500</v>
      </c>
      <c r="E204" s="90">
        <f>SUM(E27,E28,E29,E33,E34,E36,E39)+E43-E44+SUM(E59,E62,E63,E65,E66,E67,E68,E69)-E70+SUM(E84,E85,E86,E87,E88,E89,E91)</f>
        <v>10402084.480000002</v>
      </c>
    </row>
    <row r="205" spans="1:6" s="96" customFormat="1" x14ac:dyDescent="0.25">
      <c r="A205" s="87" t="s">
        <v>239</v>
      </c>
      <c r="B205" s="145" t="s">
        <v>240</v>
      </c>
      <c r="C205" s="88">
        <f>SUM(C204,C193)</f>
        <v>9823349.5600000005</v>
      </c>
      <c r="D205" s="88">
        <f>SUM(D204,D193)</f>
        <v>8970500</v>
      </c>
      <c r="E205" s="88">
        <f t="shared" ref="E205" si="39">SUM(E204,E193)</f>
        <v>10813196.230000002</v>
      </c>
    </row>
    <row r="206" spans="1:6" s="96" customFormat="1" x14ac:dyDescent="0.25">
      <c r="A206" s="87" t="s">
        <v>241</v>
      </c>
      <c r="B206" s="145" t="s">
        <v>242</v>
      </c>
      <c r="C206" s="88">
        <f>SUM(C4,C5)-C7+C15-SUM(C18,C19,C20)+SUM(C50,C53,C54,C55,C57)+SUM(C74,C75,C78,C80)</f>
        <v>8805552.8300000001</v>
      </c>
      <c r="D206" s="88">
        <f>SUM(D4,D5)-D7+D15-SUM(D18,D19,D20)+SUM(D50,D53,D54,D55,D57)+SUM(D74,D75,D78,D80)</f>
        <v>9184300</v>
      </c>
      <c r="E206" s="88">
        <f>SUM(E4,E5)-E7+E15-SUM(E18,E19,E20)+SUM(E50,E53,E54,E55,E57)+SUM(E74,E75,E78,E80)</f>
        <v>8353113.8500000006</v>
      </c>
    </row>
    <row r="207" spans="1:6" s="96" customFormat="1" x14ac:dyDescent="0.25">
      <c r="A207" s="87" t="s">
        <v>243</v>
      </c>
      <c r="B207" s="145" t="s">
        <v>244</v>
      </c>
      <c r="C207" s="88">
        <f>SUM(C206,C192)</f>
        <v>9033381.2300000004</v>
      </c>
      <c r="D207" s="88">
        <f>SUM(D206,D192)</f>
        <v>10983900</v>
      </c>
      <c r="E207" s="88">
        <f t="shared" ref="E207" si="40">SUM(E206,E192)</f>
        <v>8736830.5500000007</v>
      </c>
    </row>
    <row r="208" spans="1:6" s="96" customFormat="1" x14ac:dyDescent="0.25">
      <c r="A208" s="87" t="s">
        <v>28</v>
      </c>
      <c r="B208" s="145" t="s">
        <v>245</v>
      </c>
      <c r="C208" s="88">
        <f t="shared" ref="C208:E209" si="41">C204-C206</f>
        <v>888073.1799999997</v>
      </c>
      <c r="D208" s="88">
        <f t="shared" si="41"/>
        <v>-358800</v>
      </c>
      <c r="E208" s="88">
        <f t="shared" si="41"/>
        <v>2048970.6300000018</v>
      </c>
    </row>
    <row r="209" spans="1:15" s="96" customFormat="1" x14ac:dyDescent="0.25">
      <c r="A209" s="87" t="s">
        <v>28</v>
      </c>
      <c r="B209" s="217" t="s">
        <v>246</v>
      </c>
      <c r="C209" s="88">
        <f t="shared" si="41"/>
        <v>789968.33000000007</v>
      </c>
      <c r="D209" s="88">
        <f t="shared" si="41"/>
        <v>-2013400</v>
      </c>
      <c r="E209" s="88">
        <f t="shared" si="41"/>
        <v>2076365.6800000016</v>
      </c>
    </row>
    <row r="210" spans="1:15" x14ac:dyDescent="0.2">
      <c r="G210" s="96"/>
      <c r="H210" s="96"/>
      <c r="I210" s="96"/>
      <c r="J210" s="96"/>
      <c r="K210" s="96"/>
      <c r="L210" s="96"/>
      <c r="M210" s="96"/>
      <c r="N210" s="96"/>
      <c r="O210" s="96"/>
    </row>
    <row r="211" spans="1:15" x14ac:dyDescent="0.2">
      <c r="G211" s="96"/>
      <c r="H211" s="96"/>
      <c r="I211" s="96"/>
      <c r="J211" s="96"/>
      <c r="K211" s="96"/>
      <c r="L211" s="96"/>
      <c r="M211" s="96"/>
      <c r="N211" s="96"/>
      <c r="O211" s="96"/>
    </row>
    <row r="212" spans="1:15" x14ac:dyDescent="0.2">
      <c r="G212" s="96"/>
      <c r="H212" s="96"/>
      <c r="I212" s="96"/>
      <c r="J212" s="96"/>
      <c r="K212" s="96"/>
      <c r="L212" s="96"/>
      <c r="M212" s="96"/>
      <c r="N212" s="96"/>
      <c r="O212" s="96"/>
    </row>
    <row r="213" spans="1:15" x14ac:dyDescent="0.2">
      <c r="G213" s="96"/>
      <c r="H213" s="96"/>
      <c r="I213" s="96"/>
      <c r="J213" s="96"/>
      <c r="K213" s="96"/>
      <c r="L213" s="96"/>
      <c r="M213" s="96"/>
      <c r="N213" s="96"/>
      <c r="O213" s="96"/>
    </row>
    <row r="214" spans="1:15" x14ac:dyDescent="0.2">
      <c r="G214" s="96"/>
      <c r="H214" s="96"/>
      <c r="I214" s="96"/>
      <c r="J214" s="96"/>
      <c r="K214" s="96"/>
      <c r="L214" s="96"/>
      <c r="M214" s="96"/>
      <c r="N214" s="96"/>
      <c r="O214" s="96"/>
    </row>
    <row r="215" spans="1:15" x14ac:dyDescent="0.2">
      <c r="G215" s="96"/>
      <c r="H215" s="96"/>
      <c r="I215" s="96"/>
      <c r="J215" s="96"/>
      <c r="K215" s="96"/>
      <c r="L215" s="96"/>
      <c r="M215" s="96"/>
      <c r="N215" s="96"/>
      <c r="O215" s="96"/>
    </row>
    <row r="216" spans="1:15" x14ac:dyDescent="0.2">
      <c r="G216" s="263"/>
      <c r="H216" s="96"/>
      <c r="I216" s="96"/>
      <c r="J216" s="96"/>
      <c r="K216" s="96"/>
      <c r="L216" s="96"/>
      <c r="M216" s="96"/>
      <c r="N216" s="96"/>
      <c r="O216" s="96"/>
    </row>
    <row r="217" spans="1:15" x14ac:dyDescent="0.2">
      <c r="G217" s="96"/>
      <c r="H217" s="96"/>
      <c r="I217" s="96"/>
      <c r="J217" s="96"/>
      <c r="K217" s="96"/>
      <c r="L217" s="96"/>
      <c r="M217" s="96"/>
      <c r="N217" s="96"/>
      <c r="O217" s="96"/>
    </row>
    <row r="218" spans="1:15" x14ac:dyDescent="0.2">
      <c r="G218" s="96"/>
      <c r="H218" s="96"/>
      <c r="I218" s="96"/>
      <c r="J218" s="96"/>
      <c r="K218" s="96"/>
      <c r="L218" s="96"/>
      <c r="M218" s="96"/>
      <c r="N218" s="96"/>
      <c r="O218" s="96"/>
    </row>
    <row r="219" spans="1:15" x14ac:dyDescent="0.2">
      <c r="G219" s="96"/>
      <c r="H219" s="96"/>
      <c r="I219" s="96"/>
      <c r="J219" s="96"/>
      <c r="K219" s="96"/>
      <c r="L219" s="96"/>
      <c r="M219" s="96"/>
      <c r="N219" s="96"/>
      <c r="O219" s="96"/>
    </row>
    <row r="220" spans="1:15" x14ac:dyDescent="0.2">
      <c r="G220" s="96"/>
      <c r="H220" s="96"/>
      <c r="I220" s="96"/>
      <c r="J220" s="96"/>
      <c r="K220" s="96"/>
      <c r="L220" s="96"/>
      <c r="M220" s="96"/>
      <c r="N220" s="96"/>
      <c r="O220" s="96"/>
    </row>
    <row r="221" spans="1:15" x14ac:dyDescent="0.2">
      <c r="G221" s="263"/>
      <c r="H221" s="96"/>
      <c r="I221" s="96"/>
      <c r="J221" s="96"/>
      <c r="K221" s="96"/>
      <c r="L221" s="96"/>
      <c r="M221" s="96"/>
      <c r="N221" s="96"/>
      <c r="O221" s="96"/>
    </row>
    <row r="222" spans="1:15" x14ac:dyDescent="0.2">
      <c r="G222" s="96"/>
      <c r="H222" s="96"/>
      <c r="I222" s="96"/>
      <c r="J222" s="96"/>
      <c r="K222" s="96"/>
      <c r="L222" s="96"/>
      <c r="M222" s="96"/>
      <c r="N222" s="96"/>
      <c r="O222" s="96"/>
    </row>
    <row r="223" spans="1:15" x14ac:dyDescent="0.2">
      <c r="G223" s="96"/>
      <c r="H223" s="96"/>
      <c r="I223" s="96"/>
      <c r="J223" s="96"/>
      <c r="K223" s="96"/>
      <c r="L223" s="96"/>
      <c r="M223" s="96"/>
      <c r="N223" s="96"/>
      <c r="O223" s="96"/>
    </row>
    <row r="224" spans="1:15" x14ac:dyDescent="0.2">
      <c r="G224" s="96"/>
      <c r="H224" s="96"/>
      <c r="I224" s="96"/>
      <c r="J224" s="96"/>
      <c r="K224" s="96"/>
      <c r="L224" s="96"/>
      <c r="M224" s="96"/>
      <c r="N224" s="96"/>
      <c r="O224" s="96"/>
    </row>
    <row r="225" spans="7:15" x14ac:dyDescent="0.2">
      <c r="G225" s="96"/>
      <c r="H225" s="96"/>
      <c r="I225" s="96"/>
      <c r="J225" s="96"/>
      <c r="K225" s="96"/>
      <c r="L225" s="96"/>
      <c r="M225" s="96"/>
      <c r="N225" s="96"/>
      <c r="O225" s="96"/>
    </row>
    <row r="226" spans="7:15" x14ac:dyDescent="0.2">
      <c r="G226" s="96"/>
      <c r="H226" s="96"/>
      <c r="I226" s="96"/>
      <c r="J226" s="96"/>
      <c r="K226" s="96"/>
      <c r="L226" s="96"/>
      <c r="M226" s="96"/>
      <c r="N226" s="96"/>
      <c r="O226" s="96"/>
    </row>
  </sheetData>
  <sheetProtection sheet="1" objects="1" scenarios="1"/>
  <hyperlinks>
    <hyperlink ref="H7" location="'MUSTER Entwicklung_ Kennzahlen'!A1" display="&quot;Kennzahlen&quot;"/>
  </hyperlinks>
  <pageMargins left="0.7" right="0.7" top="0.78740157499999996" bottom="0.78740157499999996" header="0.3" footer="0.3"/>
  <pageSetup paperSize="9" scale="35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Normal="100" workbookViewId="0"/>
  </sheetViews>
  <sheetFormatPr baseColWidth="10" defaultColWidth="11.28515625" defaultRowHeight="12.75" x14ac:dyDescent="0.25"/>
  <cols>
    <col min="1" max="1" width="1.5703125" style="208" customWidth="1"/>
    <col min="2" max="2" width="48.5703125" style="208" customWidth="1"/>
    <col min="3" max="3" width="11.5703125" style="188" bestFit="1" customWidth="1"/>
    <col min="4" max="4" width="12.140625" style="189" bestFit="1" customWidth="1"/>
    <col min="5" max="5" width="10.42578125" style="207" bestFit="1" customWidth="1"/>
    <col min="6" max="6" width="11.7109375" style="207" customWidth="1"/>
    <col min="7" max="7" width="11.7109375" style="203" customWidth="1"/>
    <col min="8" max="16384" width="11.28515625" style="185"/>
  </cols>
  <sheetData>
    <row r="1" spans="1:7" s="180" customFormat="1" ht="15" x14ac:dyDescent="0.3">
      <c r="A1" s="218" t="s">
        <v>249</v>
      </c>
      <c r="B1" s="176"/>
      <c r="C1" s="177"/>
      <c r="D1" s="178"/>
      <c r="E1" s="213" t="s">
        <v>0</v>
      </c>
      <c r="F1" s="179" t="s">
        <v>250</v>
      </c>
      <c r="G1" s="219" t="s">
        <v>0</v>
      </c>
    </row>
    <row r="2" spans="1:7" s="184" customFormat="1" ht="15" x14ac:dyDescent="0.25">
      <c r="A2" s="220"/>
      <c r="B2" s="181"/>
      <c r="C2" s="182"/>
      <c r="D2" s="183"/>
      <c r="E2" s="209">
        <f>'MUSTER Eingabe_Berechnung'!C2</f>
        <v>2022</v>
      </c>
      <c r="F2" s="147">
        <f>'MUSTER Eingabe_Berechnung'!D2</f>
        <v>2022</v>
      </c>
      <c r="G2" s="221">
        <f>'MUSTER Eingabe_Berechnung'!E2</f>
        <v>2021</v>
      </c>
    </row>
    <row r="3" spans="1:7" x14ac:dyDescent="0.25">
      <c r="A3" s="222"/>
      <c r="B3" s="223"/>
      <c r="C3" s="224"/>
      <c r="D3" s="225"/>
      <c r="E3" s="210"/>
      <c r="F3" s="148"/>
      <c r="G3" s="226"/>
    </row>
    <row r="4" spans="1:7" s="186" customFormat="1" ht="12" x14ac:dyDescent="0.25">
      <c r="A4" s="227" t="s">
        <v>251</v>
      </c>
      <c r="B4" s="228"/>
      <c r="C4" s="229"/>
      <c r="D4" s="230"/>
      <c r="E4" s="210">
        <f>'MUSTER Eingabe_Berechnung'!C96*-1</f>
        <v>-341854.71000000392</v>
      </c>
      <c r="F4" s="265">
        <f>'MUSTER Eingabe_Berechnung'!D96*-1</f>
        <v>720000</v>
      </c>
      <c r="G4" s="226">
        <f>'MUSTER Eingabe_Berechnung'!E96*-1</f>
        <v>-1427263.6999999988</v>
      </c>
    </row>
    <row r="5" spans="1:7" s="187" customFormat="1" ht="15" customHeight="1" x14ac:dyDescent="0.25">
      <c r="A5" s="231" t="s">
        <v>252</v>
      </c>
      <c r="B5" s="232"/>
      <c r="C5" s="224"/>
      <c r="D5" s="225"/>
      <c r="E5" s="212">
        <f>'MUSTER Eingabe_Berechnung'!C185</f>
        <v>8198605.6399999997</v>
      </c>
      <c r="F5" s="289" t="str">
        <f>IF('MUSTER Eingabe_Berechnung'!L10=0,"*",'MUSTER Eingabe_Berechnung'!L10)</f>
        <v>*</v>
      </c>
      <c r="G5" s="233">
        <f>'MUSTER Eingabe_Berechnung'!E185</f>
        <v>7665728.1299999999</v>
      </c>
    </row>
    <row r="6" spans="1:7" s="186" customFormat="1" ht="12" x14ac:dyDescent="0.25">
      <c r="A6" s="227"/>
      <c r="B6" s="228"/>
      <c r="C6" s="229"/>
      <c r="D6" s="230"/>
      <c r="E6" s="210"/>
      <c r="F6" s="265"/>
      <c r="G6" s="226"/>
    </row>
    <row r="7" spans="1:7" s="186" customFormat="1" ht="12" x14ac:dyDescent="0.25">
      <c r="A7" s="234" t="s">
        <v>277</v>
      </c>
      <c r="B7" s="235"/>
      <c r="C7" s="236"/>
      <c r="D7" s="237"/>
      <c r="E7" s="210">
        <f>'MUSTER Eingabe_Berechnung'!C176*-1</f>
        <v>-804118.61000000383</v>
      </c>
      <c r="F7" s="265">
        <f>Eingabe_Berechnung!D176*-1</f>
        <v>0</v>
      </c>
      <c r="G7" s="226">
        <f>'MUSTER Eingabe_Berechnung'!E176*-1</f>
        <v>-2098370.9999999986</v>
      </c>
    </row>
    <row r="8" spans="1:7" s="187" customFormat="1" ht="15" customHeight="1" x14ac:dyDescent="0.25">
      <c r="A8" s="238" t="s">
        <v>253</v>
      </c>
      <c r="B8" s="239"/>
      <c r="C8" s="240"/>
      <c r="D8" s="241"/>
      <c r="E8" s="212">
        <f>'MUSTER Eingabe_Berechnung'!C180</f>
        <v>268216.36000000034</v>
      </c>
      <c r="F8" s="289" t="str">
        <f>IF('MUSTER Eingabe_Berechnung'!L12=0,"*",'MUSTER Eingabe_Berechnung'!L12)</f>
        <v>*</v>
      </c>
      <c r="G8" s="233">
        <f>'MUSTER Eingabe_Berechnung'!E180</f>
        <v>1126793.8699999992</v>
      </c>
    </row>
    <row r="9" spans="1:7" s="187" customFormat="1" ht="12" x14ac:dyDescent="0.25">
      <c r="A9" s="238"/>
      <c r="B9" s="239"/>
      <c r="C9" s="240"/>
      <c r="D9" s="241"/>
      <c r="E9" s="214"/>
      <c r="F9" s="267"/>
      <c r="G9" s="242"/>
    </row>
    <row r="10" spans="1:7" s="187" customFormat="1" ht="12" x14ac:dyDescent="0.25">
      <c r="A10" s="238"/>
      <c r="B10" s="239"/>
      <c r="C10" s="240"/>
      <c r="D10" s="243" t="s">
        <v>254</v>
      </c>
      <c r="E10" s="258"/>
      <c r="F10" s="267"/>
      <c r="G10" s="242"/>
    </row>
    <row r="11" spans="1:7" s="194" customFormat="1" ht="15" customHeight="1" x14ac:dyDescent="0.2">
      <c r="A11" s="244" t="s">
        <v>255</v>
      </c>
      <c r="B11" s="191"/>
      <c r="C11" s="192"/>
      <c r="D11" s="193"/>
      <c r="E11" s="290">
        <f>'MUSTER Eingabe_Berechnung'!C182</f>
        <v>106.90169788760475</v>
      </c>
      <c r="F11" s="264" t="str">
        <f>IF('MUSTER Eingabe_Berechnung'!L14=0,"*",'MUSTER Eingabe_Berechnung'!L14)</f>
        <v>*</v>
      </c>
      <c r="G11" s="257">
        <f>'MUSTER Eingabe_Berechnung'!E182</f>
        <v>447.85129968203466</v>
      </c>
    </row>
    <row r="12" spans="1:7" s="186" customFormat="1" ht="62.25" customHeight="1" x14ac:dyDescent="0.25">
      <c r="A12" s="227"/>
      <c r="B12" s="246" t="s">
        <v>256</v>
      </c>
      <c r="C12" s="247" t="s">
        <v>257</v>
      </c>
      <c r="D12" s="248" t="s">
        <v>258</v>
      </c>
      <c r="E12" s="215"/>
      <c r="F12" s="268"/>
      <c r="G12" s="249"/>
    </row>
    <row r="13" spans="1:7" s="194" customFormat="1" ht="15" customHeight="1" x14ac:dyDescent="0.2">
      <c r="A13" s="250" t="s">
        <v>206</v>
      </c>
      <c r="B13" s="191"/>
      <c r="C13" s="327" t="s">
        <v>259</v>
      </c>
      <c r="D13" s="329" t="s">
        <v>260</v>
      </c>
      <c r="E13" s="211">
        <f>'MUSTER Eingabe_Berechnung'!C184</f>
        <v>9.0414026317607685E-2</v>
      </c>
      <c r="F13" s="270" t="str">
        <f>IF('MUSTER Eingabe_Berechnung'!L16=0,"*",'MUSTER Eingabe_Berechnung'!L16)</f>
        <v>*</v>
      </c>
      <c r="G13" s="245">
        <f>'MUSTER Eingabe_Berechnung'!E184</f>
        <v>0.33783700170056619</v>
      </c>
    </row>
    <row r="14" spans="1:7" s="186" customFormat="1" ht="33.75" customHeight="1" x14ac:dyDescent="0.25">
      <c r="A14" s="234"/>
      <c r="B14" s="251" t="s">
        <v>261</v>
      </c>
      <c r="C14" s="328"/>
      <c r="D14" s="330"/>
      <c r="E14" s="215"/>
      <c r="F14" s="195"/>
      <c r="G14" s="249"/>
    </row>
    <row r="15" spans="1:7" s="194" customFormat="1" ht="15" customHeight="1" x14ac:dyDescent="0.2">
      <c r="A15" s="250" t="s">
        <v>262</v>
      </c>
      <c r="B15" s="191"/>
      <c r="C15" s="331" t="s">
        <v>263</v>
      </c>
      <c r="D15" s="333" t="s">
        <v>264</v>
      </c>
      <c r="E15" s="211">
        <f>'MUSTER Eingabe_Berechnung'!C174</f>
        <v>9.1965224960845866</v>
      </c>
      <c r="F15" s="175">
        <f>'MUSTER Eingabe_Berechnung'!D174</f>
        <v>-0.22500906563519885</v>
      </c>
      <c r="G15" s="245">
        <f>'MUSTER Eingabe_Berechnung'!E174</f>
        <v>-75.596720940461864</v>
      </c>
    </row>
    <row r="16" spans="1:7" s="186" customFormat="1" ht="33.75" customHeight="1" x14ac:dyDescent="0.25">
      <c r="A16" s="252"/>
      <c r="B16" s="196" t="s">
        <v>265</v>
      </c>
      <c r="C16" s="332"/>
      <c r="D16" s="334"/>
      <c r="E16" s="216"/>
      <c r="F16" s="197"/>
      <c r="G16" s="253"/>
    </row>
    <row r="17" spans="1:7" s="194" customFormat="1" ht="15" customHeight="1" x14ac:dyDescent="0.2">
      <c r="A17" s="254" t="s">
        <v>186</v>
      </c>
      <c r="B17" s="255"/>
      <c r="C17" s="335" t="s">
        <v>266</v>
      </c>
      <c r="D17" s="337" t="s">
        <v>267</v>
      </c>
      <c r="E17" s="211">
        <f>'MUSTER Eingabe_Berechnung'!C173</f>
        <v>9.2553918880462827E-2</v>
      </c>
      <c r="F17" s="175">
        <f>'MUSTER Eingabe_Berechnung'!D173</f>
        <v>-4.2179799467512602E-2</v>
      </c>
      <c r="G17" s="245">
        <f>'MUSTER Eingabe_Berechnung'!E173</f>
        <v>0.19787395145903353</v>
      </c>
    </row>
    <row r="18" spans="1:7" s="186" customFormat="1" ht="33.75" customHeight="1" x14ac:dyDescent="0.25">
      <c r="A18" s="227"/>
      <c r="B18" s="246" t="s">
        <v>268</v>
      </c>
      <c r="C18" s="336"/>
      <c r="D18" s="338"/>
      <c r="E18" s="210"/>
      <c r="F18" s="148"/>
      <c r="G18" s="226"/>
    </row>
    <row r="19" spans="1:7" s="198" customFormat="1" ht="15" customHeight="1" x14ac:dyDescent="0.2">
      <c r="A19" s="244" t="s">
        <v>218</v>
      </c>
      <c r="B19" s="190"/>
      <c r="C19" s="335" t="s">
        <v>269</v>
      </c>
      <c r="D19" s="337" t="s">
        <v>260</v>
      </c>
      <c r="E19" s="211">
        <f>'MUSTER Eingabe_Berechnung'!C191</f>
        <v>2.7949182071701918E-4</v>
      </c>
      <c r="F19" s="175">
        <f>'MUSTER Eingabe_Berechnung'!D191</f>
        <v>1.1669404633773296E-3</v>
      </c>
      <c r="G19" s="245">
        <f>'MUSTER Eingabe_Berechnung'!E191</f>
        <v>2.5443837741043664E-3</v>
      </c>
    </row>
    <row r="20" spans="1:7" s="186" customFormat="1" ht="33.75" x14ac:dyDescent="0.25">
      <c r="A20" s="227"/>
      <c r="B20" s="246" t="s">
        <v>270</v>
      </c>
      <c r="C20" s="336"/>
      <c r="D20" s="338"/>
      <c r="E20" s="210"/>
      <c r="F20" s="148"/>
      <c r="G20" s="226"/>
    </row>
    <row r="21" spans="1:7" s="198" customFormat="1" ht="15" customHeight="1" x14ac:dyDescent="0.2">
      <c r="A21" s="244" t="s">
        <v>211</v>
      </c>
      <c r="B21" s="190"/>
      <c r="C21" s="327" t="s">
        <v>271</v>
      </c>
      <c r="D21" s="329" t="s">
        <v>272</v>
      </c>
      <c r="E21" s="211">
        <f>'MUSTER Eingabe_Berechnung'!C187</f>
        <v>4.3755195398682674E-2</v>
      </c>
      <c r="F21" s="175">
        <f>'MUSTER Eingabe_Berechnung'!D187</f>
        <v>5.8743556336033537E-2</v>
      </c>
      <c r="G21" s="245">
        <f>'MUSTER Eingabe_Berechnung'!E187</f>
        <v>4.2951358827622035E-2</v>
      </c>
    </row>
    <row r="22" spans="1:7" s="186" customFormat="1" ht="45" x14ac:dyDescent="0.25">
      <c r="A22" s="234"/>
      <c r="B22" s="251" t="s">
        <v>273</v>
      </c>
      <c r="C22" s="328"/>
      <c r="D22" s="330"/>
      <c r="E22" s="210"/>
      <c r="F22" s="148"/>
      <c r="G22" s="226"/>
    </row>
    <row r="23" spans="1:7" s="198" customFormat="1" ht="15" customHeight="1" x14ac:dyDescent="0.2">
      <c r="A23" s="244" t="s">
        <v>224</v>
      </c>
      <c r="B23" s="190"/>
      <c r="C23" s="327" t="s">
        <v>274</v>
      </c>
      <c r="D23" s="329" t="s">
        <v>275</v>
      </c>
      <c r="E23" s="211">
        <f>'MUSTER Eingabe_Berechnung'!C194</f>
        <v>2.5220722362893123E-2</v>
      </c>
      <c r="F23" s="174">
        <f>'MUSTER Eingabe_Berechnung'!D194</f>
        <v>0.1638398018918599</v>
      </c>
      <c r="G23" s="245">
        <f>'MUSTER Eingabe_Berechnung'!E194</f>
        <v>4.3919439412728453E-2</v>
      </c>
    </row>
    <row r="24" spans="1:7" s="186" customFormat="1" ht="33.75" customHeight="1" x14ac:dyDescent="0.25">
      <c r="A24" s="256"/>
      <c r="B24" s="199" t="s">
        <v>276</v>
      </c>
      <c r="C24" s="328"/>
      <c r="D24" s="330"/>
      <c r="E24" s="216"/>
      <c r="F24" s="197"/>
      <c r="G24" s="253"/>
    </row>
    <row r="25" spans="1:7" s="204" customFormat="1" ht="12" x14ac:dyDescent="0.25">
      <c r="A25" s="200"/>
      <c r="B25" s="200"/>
      <c r="C25" s="201"/>
      <c r="D25" s="202"/>
      <c r="E25" s="203"/>
      <c r="F25" s="203"/>
      <c r="G25" s="203"/>
    </row>
    <row r="26" spans="1:7" x14ac:dyDescent="0.25">
      <c r="A26" s="205"/>
      <c r="B26" s="271" t="str">
        <f>IF('MUSTER Eingabe_Berechnung'!L10=0,"* Werte basieren auf Bilanzdaten des Jahres 2020 (nach altem Rechnungsmodell) und wurden für das Jahr 2022 nicht berechnet.",IF('MUSTER Eingabe_Berechnung'!L12=0,"* Werte basieren auf Bilanzdaten des Jahres 2020 (nach altem Rechnungsmodell) und wurden für das Jahr 2022 nicht berechnet.",IF('MUSTER Eingabe_Berechnung'!L14=0,"* Werte basieren auf Bilanzdaten des Jahres 2020 (nach altem Rechnungsmodell) und wurden für das Jahr 2022 nicht berechnet.",IF('MUSTER Eingabe_Berechnung'!L16=0,"* Werte basieren auf Bilanzdaten des Jahres 2020 (nach altem Rechnungsmodell) und wurden für das Jahr 2022 nicht berechnet.",""))))</f>
        <v>* Werte basieren auf Bilanzdaten des Jahres 2020 (nach altem Rechnungsmodell) und wurden für das Jahr 2022 nicht berechnet.</v>
      </c>
      <c r="D26" s="206"/>
    </row>
    <row r="27" spans="1:7" x14ac:dyDescent="0.25">
      <c r="B27" s="271"/>
    </row>
    <row r="28" spans="1:7" x14ac:dyDescent="0.25">
      <c r="B28" s="271"/>
    </row>
    <row r="29" spans="1:7" x14ac:dyDescent="0.25">
      <c r="B29" s="271"/>
    </row>
  </sheetData>
  <sheetProtection sheet="1" objects="1" scenarios="1"/>
  <mergeCells count="12">
    <mergeCell ref="C19:C20"/>
    <mergeCell ref="D19:D20"/>
    <mergeCell ref="C21:C22"/>
    <mergeCell ref="D21:D22"/>
    <mergeCell ref="C23:C24"/>
    <mergeCell ref="D23:D24"/>
    <mergeCell ref="C13:C14"/>
    <mergeCell ref="D13:D14"/>
    <mergeCell ref="C15:C16"/>
    <mergeCell ref="D15:D16"/>
    <mergeCell ref="C17:C18"/>
    <mergeCell ref="D17:D18"/>
  </mergeCells>
  <conditionalFormatting sqref="E7:F7 E4:F4 E15:F15 E5 E23:F23">
    <cfRule type="cellIs" dxfId="27" priority="28" operator="equal">
      <formula>0</formula>
    </cfRule>
  </conditionalFormatting>
  <conditionalFormatting sqref="E13:F13">
    <cfRule type="cellIs" dxfId="26" priority="27" operator="equal">
      <formula>0</formula>
    </cfRule>
  </conditionalFormatting>
  <conditionalFormatting sqref="E11:F11">
    <cfRule type="cellIs" dxfId="25" priority="26" operator="equal">
      <formula>"-"</formula>
    </cfRule>
  </conditionalFormatting>
  <conditionalFormatting sqref="E8">
    <cfRule type="cellIs" dxfId="24" priority="25" operator="equal">
      <formula>0</formula>
    </cfRule>
  </conditionalFormatting>
  <conditionalFormatting sqref="E3:E16 E18 E20 E22:E24">
    <cfRule type="cellIs" dxfId="23" priority="24" operator="equal">
      <formula>0</formula>
    </cfRule>
  </conditionalFormatting>
  <conditionalFormatting sqref="F11">
    <cfRule type="cellIs" dxfId="22" priority="23" operator="equal">
      <formula>0</formula>
    </cfRule>
  </conditionalFormatting>
  <conditionalFormatting sqref="F15">
    <cfRule type="cellIs" dxfId="21" priority="22" operator="equal">
      <formula>0</formula>
    </cfRule>
  </conditionalFormatting>
  <conditionalFormatting sqref="F23">
    <cfRule type="cellIs" dxfId="20" priority="21" operator="equal">
      <formula>0</formula>
    </cfRule>
  </conditionalFormatting>
  <conditionalFormatting sqref="E11">
    <cfRule type="cellIs" dxfId="19" priority="19" operator="equal">
      <formula>"-"</formula>
    </cfRule>
    <cfRule type="cellIs" dxfId="18" priority="20" operator="equal">
      <formula>0</formula>
    </cfRule>
  </conditionalFormatting>
  <conditionalFormatting sqref="G11">
    <cfRule type="cellIs" dxfId="17" priority="18" operator="equal">
      <formula>"-"</formula>
    </cfRule>
  </conditionalFormatting>
  <conditionalFormatting sqref="F3:G16 F18:G18 F20:G20 F22:G24">
    <cfRule type="cellIs" dxfId="16" priority="17" operator="equal">
      <formula>0</formula>
    </cfRule>
  </conditionalFormatting>
  <conditionalFormatting sqref="E15">
    <cfRule type="cellIs" dxfId="15" priority="16" operator="equal">
      <formula>0</formula>
    </cfRule>
  </conditionalFormatting>
  <conditionalFormatting sqref="E17:F17">
    <cfRule type="cellIs" dxfId="14" priority="15" operator="equal">
      <formula>0</formula>
    </cfRule>
  </conditionalFormatting>
  <conditionalFormatting sqref="E17">
    <cfRule type="cellIs" dxfId="13" priority="14" operator="equal">
      <formula>0</formula>
    </cfRule>
  </conditionalFormatting>
  <conditionalFormatting sqref="F17">
    <cfRule type="cellIs" dxfId="12" priority="13" operator="equal">
      <formula>0</formula>
    </cfRule>
  </conditionalFormatting>
  <conditionalFormatting sqref="F17:G17">
    <cfRule type="cellIs" dxfId="11" priority="12" operator="equal">
      <formula>0</formula>
    </cfRule>
  </conditionalFormatting>
  <conditionalFormatting sqref="E17">
    <cfRule type="cellIs" dxfId="10" priority="11" operator="equal">
      <formula>0</formula>
    </cfRule>
  </conditionalFormatting>
  <conditionalFormatting sqref="E19:F19">
    <cfRule type="cellIs" dxfId="9" priority="10" operator="equal">
      <formula>0</formula>
    </cfRule>
  </conditionalFormatting>
  <conditionalFormatting sqref="E19">
    <cfRule type="cellIs" dxfId="8" priority="9" operator="equal">
      <formula>0</formula>
    </cfRule>
  </conditionalFormatting>
  <conditionalFormatting sqref="F19">
    <cfRule type="cellIs" dxfId="7" priority="8" operator="equal">
      <formula>0</formula>
    </cfRule>
  </conditionalFormatting>
  <conditionalFormatting sqref="F19:G19">
    <cfRule type="cellIs" dxfId="6" priority="7" operator="equal">
      <formula>0</formula>
    </cfRule>
  </conditionalFormatting>
  <conditionalFormatting sqref="E19">
    <cfRule type="cellIs" dxfId="5" priority="6" operator="equal">
      <formula>0</formula>
    </cfRule>
  </conditionalFormatting>
  <conditionalFormatting sqref="E21:F21">
    <cfRule type="cellIs" dxfId="4" priority="5" operator="equal">
      <formula>0</formula>
    </cfRule>
  </conditionalFormatting>
  <conditionalFormatting sqref="E21">
    <cfRule type="cellIs" dxfId="3" priority="4" operator="equal">
      <formula>0</formula>
    </cfRule>
  </conditionalFormatting>
  <conditionalFormatting sqref="F21">
    <cfRule type="cellIs" dxfId="2" priority="3" operator="equal">
      <formula>0</formula>
    </cfRule>
  </conditionalFormatting>
  <conditionalFormatting sqref="F21:G21">
    <cfRule type="cellIs" dxfId="1" priority="2" operator="equal">
      <formula>0</formula>
    </cfRule>
  </conditionalFormatting>
  <conditionalFormatting sqref="E21">
    <cfRule type="cellIs" dxfId="0" priority="1" operator="equal">
      <formula>0</formula>
    </cfRule>
  </conditionalFormatting>
  <pageMargins left="0.59055118110236227" right="0.59055118110236227" top="0.78740157480314965" bottom="0.59055118110236227" header="0.39370078740157483" footer="0.31496062992125984"/>
  <pageSetup paperSize="9" scale="83" orientation="portrait" r:id="rId1"/>
  <headerFooter>
    <oddHeader>&amp;L&amp;"Arial Black,Fett"&amp;14FINANZKENNZAHLEN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Eingabe_Berechnung</vt:lpstr>
      <vt:lpstr>Entwicklung und Kennzahlen</vt:lpstr>
      <vt:lpstr>MUSTER Eingabe_Berechnung</vt:lpstr>
      <vt:lpstr>MUSTER Entwicklung_ Kennzahlen</vt:lpstr>
      <vt:lpstr>'Entwicklung und Kennzahlen'!Print_Titles</vt:lpstr>
      <vt:lpstr>'MUSTER Entwicklung_ Kennzahlen'!Print_Titles</vt:lpstr>
    </vt:vector>
  </TitlesOfParts>
  <Company>Kantonale Verwaltung Schwyz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Maissen</dc:creator>
  <cp:lastModifiedBy> Alex Maissen</cp:lastModifiedBy>
  <cp:lastPrinted>2023-03-14T16:12:29Z</cp:lastPrinted>
  <dcterms:created xsi:type="dcterms:W3CDTF">2020-10-20T10:11:18Z</dcterms:created>
  <dcterms:modified xsi:type="dcterms:W3CDTF">2023-03-16T14:34:57Z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