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mc:AlternateContent xmlns:mc="http://schemas.openxmlformats.org/markup-compatibility/2006">
    <mc:Choice Requires="x15">
      <x15ac:absPath xmlns:x15ac="http://schemas.microsoft.com/office/spreadsheetml/2010/11/ac" url="I:\AGS\13 Soziales\13_08 Kinderbetreuung\12 Kinderbetreuungsbeiträge\Vorgehen Veränderung massgebendes Einkommen\"/>
    </mc:Choice>
  </mc:AlternateContent>
  <xr:revisionPtr revIDLastSave="0" documentId="13_ncr:1_{66A41FF7-7A56-46D4-8F41-82931E54685C}" xr6:coauthVersionLast="47" xr6:coauthVersionMax="47" xr10:uidLastSave="{00000000-0000-0000-0000-000000000000}"/>
  <bookViews>
    <workbookView xWindow="-108" yWindow="-108" windowWidth="30936" windowHeight="16776" tabRatio="803" xr2:uid="{00000000-000D-0000-FFFF-FFFF00000000}"/>
  </bookViews>
  <sheets>
    <sheet name="Veränderung Einkommen" sheetId="38" r:id="rId1"/>
    <sheet name="Konkubinat" sheetId="42" r:id="rId2"/>
    <sheet name="Konkubinat alt" sheetId="30" state="hidden" r:id="rId3"/>
    <sheet name="Beitragsrechner" sheetId="11"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7" i="42" l="1"/>
  <c r="I69" i="38" l="1"/>
  <c r="I68" i="38"/>
  <c r="I196" i="42"/>
  <c r="I195" i="42"/>
  <c r="I70" i="38" l="1"/>
  <c r="G70" i="38"/>
  <c r="G197" i="42"/>
  <c r="I66" i="42"/>
  <c r="I67" i="42"/>
  <c r="G68" i="42"/>
  <c r="I161" i="42"/>
  <c r="G206" i="42"/>
  <c r="I205" i="42"/>
  <c r="O196" i="42"/>
  <c r="U156" i="42"/>
  <c r="G162" i="42"/>
  <c r="O205" i="42"/>
  <c r="P205" i="42" s="1"/>
  <c r="I82" i="42"/>
  <c r="O161" i="42"/>
  <c r="O153" i="42"/>
  <c r="P153" i="42" s="1"/>
  <c r="G154" i="42"/>
  <c r="G78" i="42"/>
  <c r="I77" i="42"/>
  <c r="O77" i="42"/>
  <c r="U26" i="42" s="1" a="1"/>
  <c r="U26" i="42" s="1"/>
  <c r="O32" i="42"/>
  <c r="O24" i="42"/>
  <c r="P24" i="42" s="1"/>
  <c r="I79" i="38"/>
  <c r="O79" i="38"/>
  <c r="O69" i="38"/>
  <c r="I32" i="38"/>
  <c r="O52" i="38"/>
  <c r="O43" i="38"/>
  <c r="O32" i="38"/>
  <c r="O24" i="38"/>
  <c r="P67" i="42" l="1"/>
  <c r="I68" i="42"/>
  <c r="P161" i="42"/>
  <c r="U137" i="42" a="1"/>
  <c r="U137" i="42" s="1"/>
  <c r="U142" i="42" a="1"/>
  <c r="U142" i="42" s="1"/>
  <c r="P77" i="42"/>
  <c r="U16" i="42" a="1"/>
  <c r="U16" i="42" s="1"/>
  <c r="P79" i="38"/>
  <c r="U27" i="38" a="1"/>
  <c r="U27" i="38" s="1"/>
  <c r="P69" i="38"/>
  <c r="G25" i="42"/>
  <c r="I31" i="42"/>
  <c r="G80" i="38"/>
  <c r="V41" i="38"/>
  <c r="V40" i="38"/>
  <c r="T41" i="38"/>
  <c r="T40" i="38"/>
  <c r="P43" i="38"/>
  <c r="P24" i="38"/>
  <c r="I52" i="38"/>
  <c r="I51" i="38"/>
  <c r="I17" i="38"/>
  <c r="T8" i="38"/>
  <c r="G33" i="38"/>
  <c r="G25" i="38"/>
  <c r="U11" i="38"/>
  <c r="U12" i="38"/>
  <c r="U13" i="38"/>
  <c r="U14" i="38"/>
  <c r="K8" i="38" s="1"/>
  <c r="U10" i="38"/>
  <c r="T14" i="38"/>
  <c r="T11" i="38"/>
  <c r="T12" i="38"/>
  <c r="T13" i="38"/>
  <c r="T10" i="38"/>
  <c r="U212" i="42"/>
  <c r="U211" i="42"/>
  <c r="U210" i="42"/>
  <c r="K114" i="42"/>
  <c r="K245" i="42"/>
  <c r="K242" i="42"/>
  <c r="K117" i="42"/>
  <c r="I71" i="38"/>
  <c r="I72" i="38"/>
  <c r="K117" i="38"/>
  <c r="K120" i="38"/>
  <c r="G169" i="42"/>
  <c r="G170" i="42" s="1"/>
  <c r="I172" i="42"/>
  <c r="I168" i="42"/>
  <c r="I167" i="42"/>
  <c r="I166" i="42"/>
  <c r="I165" i="42"/>
  <c r="I61" i="42"/>
  <c r="G58" i="42"/>
  <c r="G59" i="42" s="1"/>
  <c r="I57" i="42"/>
  <c r="I56" i="42"/>
  <c r="I55" i="42"/>
  <c r="I54" i="42"/>
  <c r="I17" i="42"/>
  <c r="F218" i="42"/>
  <c r="I218" i="42" s="1"/>
  <c r="I217" i="42"/>
  <c r="F215" i="42"/>
  <c r="K213" i="42"/>
  <c r="I210" i="42"/>
  <c r="I204" i="42"/>
  <c r="I203" i="42"/>
  <c r="I202" i="42"/>
  <c r="I201" i="42"/>
  <c r="I200" i="42"/>
  <c r="I199" i="42"/>
  <c r="I198" i="42"/>
  <c r="I197" i="42"/>
  <c r="G191" i="42"/>
  <c r="I190" i="42"/>
  <c r="I189" i="42"/>
  <c r="I188" i="42"/>
  <c r="I187" i="42"/>
  <c r="I186" i="42"/>
  <c r="I185" i="42"/>
  <c r="I184" i="42"/>
  <c r="I183" i="42"/>
  <c r="G183" i="42"/>
  <c r="T156" i="42"/>
  <c r="T155" i="42"/>
  <c r="I160" i="42"/>
  <c r="I159" i="42"/>
  <c r="I158" i="42"/>
  <c r="I157" i="42"/>
  <c r="I156" i="42"/>
  <c r="I155" i="42"/>
  <c r="I146" i="42"/>
  <c r="I145" i="42"/>
  <c r="G141" i="42"/>
  <c r="T127" i="42"/>
  <c r="T126" i="42"/>
  <c r="U125" i="42"/>
  <c r="T125" i="42"/>
  <c r="U124" i="42"/>
  <c r="T124" i="42"/>
  <c r="T123" i="42"/>
  <c r="G136" i="42"/>
  <c r="U122" i="42"/>
  <c r="V123" i="42" s="1"/>
  <c r="T122" i="42"/>
  <c r="G135" i="42"/>
  <c r="C135" i="42"/>
  <c r="F90" i="42"/>
  <c r="I90" i="42" s="1"/>
  <c r="I89" i="42"/>
  <c r="F87" i="42"/>
  <c r="K85" i="42"/>
  <c r="I76" i="42"/>
  <c r="I75" i="42"/>
  <c r="I74" i="42"/>
  <c r="I73" i="42"/>
  <c r="I72" i="42"/>
  <c r="I71" i="42"/>
  <c r="I70" i="42"/>
  <c r="I69" i="42"/>
  <c r="G51" i="42"/>
  <c r="I50" i="42"/>
  <c r="I49" i="42"/>
  <c r="I48" i="42"/>
  <c r="I47" i="42"/>
  <c r="I46" i="42"/>
  <c r="I45" i="42"/>
  <c r="I44" i="42"/>
  <c r="I43" i="42"/>
  <c r="G43" i="42"/>
  <c r="T40" i="42"/>
  <c r="G33" i="42"/>
  <c r="I32" i="42"/>
  <c r="I30" i="42"/>
  <c r="I29" i="42"/>
  <c r="I28" i="42"/>
  <c r="I27" i="42"/>
  <c r="I26" i="42"/>
  <c r="I16" i="42"/>
  <c r="C12" i="42"/>
  <c r="T11" i="42"/>
  <c r="T10" i="42"/>
  <c r="U9" i="42"/>
  <c r="T9" i="42"/>
  <c r="U8" i="42"/>
  <c r="T8" i="42"/>
  <c r="T7" i="42"/>
  <c r="G7" i="42"/>
  <c r="U11" i="42" s="1"/>
  <c r="U6" i="42"/>
  <c r="V7" i="42" s="1"/>
  <c r="T6" i="42"/>
  <c r="G6" i="42"/>
  <c r="C6" i="42"/>
  <c r="I56" i="38"/>
  <c r="I57" i="38"/>
  <c r="I58" i="38"/>
  <c r="I59" i="38"/>
  <c r="G60" i="38"/>
  <c r="I64" i="38"/>
  <c r="I36" i="38"/>
  <c r="U27" i="42" l="1"/>
  <c r="P66" i="42"/>
  <c r="I162" i="42"/>
  <c r="I78" i="42"/>
  <c r="I79" i="42" s="1"/>
  <c r="I206" i="42"/>
  <c r="P195" i="42"/>
  <c r="U138" i="42"/>
  <c r="U139" i="42" s="1"/>
  <c r="I154" i="42"/>
  <c r="P152" i="42"/>
  <c r="P196" i="42"/>
  <c r="P23" i="42"/>
  <c r="U17" i="42"/>
  <c r="U18" i="42" s="1"/>
  <c r="P32" i="42"/>
  <c r="I25" i="42"/>
  <c r="G61" i="38"/>
  <c r="G63" i="38" s="1"/>
  <c r="G65" i="38" s="1"/>
  <c r="I60" i="38"/>
  <c r="U21" i="38" a="1"/>
  <c r="U21" i="38" s="1"/>
  <c r="P52" i="38"/>
  <c r="U16" i="38" a="1"/>
  <c r="U16" i="38" s="1"/>
  <c r="P32" i="38"/>
  <c r="G34" i="38"/>
  <c r="K111" i="42"/>
  <c r="K239" i="42"/>
  <c r="K114" i="38"/>
  <c r="G171" i="42"/>
  <c r="I58" i="42"/>
  <c r="G60" i="42"/>
  <c r="F219" i="42"/>
  <c r="I219" i="42" s="1"/>
  <c r="I169" i="42"/>
  <c r="I191" i="42"/>
  <c r="I192" i="42" s="1"/>
  <c r="F91" i="42"/>
  <c r="F92" i="42" s="1"/>
  <c r="G207" i="42"/>
  <c r="V8" i="42"/>
  <c r="V9" i="42" s="1"/>
  <c r="U10" i="42"/>
  <c r="V10" i="42" s="1"/>
  <c r="G52" i="42"/>
  <c r="G79" i="42"/>
  <c r="G163" i="42"/>
  <c r="I33" i="42"/>
  <c r="V125" i="42"/>
  <c r="G34" i="42"/>
  <c r="U133" i="42"/>
  <c r="U134" i="42" s="1"/>
  <c r="G192" i="42"/>
  <c r="I51" i="42"/>
  <c r="I52" i="42" s="1"/>
  <c r="I87" i="42"/>
  <c r="K108" i="42" s="1"/>
  <c r="I215" i="42"/>
  <c r="K236" i="42" s="1"/>
  <c r="U126" i="42"/>
  <c r="V126" i="42" s="1"/>
  <c r="U127" i="42"/>
  <c r="G62" i="38" l="1"/>
  <c r="I62" i="38" s="1"/>
  <c r="I171" i="42"/>
  <c r="U209" i="42"/>
  <c r="U213" i="42" s="1"/>
  <c r="U58" i="42"/>
  <c r="U174" i="42"/>
  <c r="I92" i="42"/>
  <c r="F220" i="42"/>
  <c r="I220" i="42" s="1"/>
  <c r="I34" i="42"/>
  <c r="V11" i="42"/>
  <c r="G173" i="42"/>
  <c r="G174" i="42" s="1"/>
  <c r="G209" i="42" s="1"/>
  <c r="G211" i="42" s="1"/>
  <c r="F214" i="42" s="1"/>
  <c r="I170" i="42"/>
  <c r="U143" i="42" s="1"/>
  <c r="U144" i="42" s="1"/>
  <c r="I207" i="42"/>
  <c r="I91" i="42"/>
  <c r="G62" i="42"/>
  <c r="G63" i="42" s="1"/>
  <c r="G81" i="42" s="1"/>
  <c r="G83" i="42" s="1"/>
  <c r="I59" i="42"/>
  <c r="U28" i="42" s="1"/>
  <c r="U37" i="42" s="1"/>
  <c r="I60" i="42"/>
  <c r="I61" i="38"/>
  <c r="I163" i="42"/>
  <c r="V127" i="42"/>
  <c r="F92" i="38"/>
  <c r="I92" i="38" s="1"/>
  <c r="I91" i="38"/>
  <c r="F89" i="38"/>
  <c r="K87" i="38"/>
  <c r="I84" i="38"/>
  <c r="I78" i="38"/>
  <c r="I77" i="38"/>
  <c r="I76" i="38"/>
  <c r="I75" i="38"/>
  <c r="I74" i="38"/>
  <c r="I73" i="38"/>
  <c r="G53" i="38"/>
  <c r="I50" i="38"/>
  <c r="I49" i="38"/>
  <c r="I48" i="38"/>
  <c r="I47" i="38"/>
  <c r="I46" i="38"/>
  <c r="I45" i="38"/>
  <c r="G44" i="38"/>
  <c r="I31" i="38"/>
  <c r="I30" i="38"/>
  <c r="I29" i="38"/>
  <c r="I28" i="38"/>
  <c r="I27" i="38"/>
  <c r="I26" i="38"/>
  <c r="I16" i="38"/>
  <c r="G12" i="38"/>
  <c r="C12" i="38"/>
  <c r="U9" i="38"/>
  <c r="T9" i="38"/>
  <c r="U8" i="38"/>
  <c r="U7" i="38"/>
  <c r="T7" i="38"/>
  <c r="U6" i="38"/>
  <c r="T6" i="38"/>
  <c r="G6" i="38"/>
  <c r="C6" i="38"/>
  <c r="G54" i="38" l="1"/>
  <c r="U76" i="38" s="1"/>
  <c r="I80" i="38"/>
  <c r="U152" i="42"/>
  <c r="U148" i="42"/>
  <c r="U155" i="42" s="1"/>
  <c r="U157" i="42" s="1"/>
  <c r="F86" i="42"/>
  <c r="P68" i="38"/>
  <c r="U28" i="38" s="1"/>
  <c r="U29" i="38" s="1"/>
  <c r="U78" i="38"/>
  <c r="P42" i="38"/>
  <c r="P23" i="38"/>
  <c r="U17" i="38"/>
  <c r="U18" i="38" s="1"/>
  <c r="I25" i="38"/>
  <c r="V10" i="38"/>
  <c r="V12" i="38"/>
  <c r="V13" i="38"/>
  <c r="I33" i="38"/>
  <c r="V14" i="38"/>
  <c r="V11" i="38"/>
  <c r="V8" i="38" s="1"/>
  <c r="V9" i="38" s="1"/>
  <c r="U175" i="42"/>
  <c r="U59" i="42"/>
  <c r="I173" i="42"/>
  <c r="U33" i="42"/>
  <c r="U40" i="42" s="1"/>
  <c r="U42" i="42" s="1"/>
  <c r="U52" i="42" s="1"/>
  <c r="I62" i="42"/>
  <c r="F93" i="38"/>
  <c r="I93" i="38" s="1"/>
  <c r="G81" i="38"/>
  <c r="U77" i="38" s="1"/>
  <c r="U22" i="38"/>
  <c r="U23" i="38" s="1"/>
  <c r="I53" i="38"/>
  <c r="I89" i="38"/>
  <c r="K111" i="38" s="1"/>
  <c r="I44" i="38"/>
  <c r="I54" i="38" l="1"/>
  <c r="W33" i="38"/>
  <c r="W40" i="38" s="1"/>
  <c r="U33" i="38"/>
  <c r="U37" i="38"/>
  <c r="W41" i="38" s="1"/>
  <c r="I34" i="38"/>
  <c r="U75" i="38"/>
  <c r="G83" i="38"/>
  <c r="G85" i="38" s="1"/>
  <c r="U58" i="38"/>
  <c r="I174" i="42"/>
  <c r="I209" i="42" s="1"/>
  <c r="I211" i="42" s="1"/>
  <c r="I214" i="42" s="1"/>
  <c r="K233" i="42" s="1"/>
  <c r="F216" i="42"/>
  <c r="F221" i="42" s="1"/>
  <c r="I63" i="42"/>
  <c r="I81" i="42" s="1"/>
  <c r="I83" i="42" s="1"/>
  <c r="F88" i="42"/>
  <c r="F93" i="42" s="1"/>
  <c r="U63" i="42" s="1"/>
  <c r="U64" i="42" s="1"/>
  <c r="I65" i="38"/>
  <c r="F90" i="38"/>
  <c r="I81" i="38"/>
  <c r="F94" i="38"/>
  <c r="U41" i="38" l="1"/>
  <c r="U40" i="38"/>
  <c r="I83" i="38"/>
  <c r="I85" i="38" s="1"/>
  <c r="I88" i="38" s="1"/>
  <c r="U172" i="42"/>
  <c r="V172" i="42"/>
  <c r="H232" i="42"/>
  <c r="O208" i="42" s="1"/>
  <c r="W172" i="42"/>
  <c r="H104" i="42"/>
  <c r="O93" i="42" s="1"/>
  <c r="V56" i="42"/>
  <c r="V57" i="42" s="1"/>
  <c r="V58" i="42" s="1"/>
  <c r="V59" i="42" s="1"/>
  <c r="W59" i="42" s="1"/>
  <c r="I86" i="42"/>
  <c r="K105" i="42" s="1"/>
  <c r="U56" i="42"/>
  <c r="W56" i="42"/>
  <c r="U192" i="42"/>
  <c r="U198" i="42" s="1"/>
  <c r="U199" i="42" s="1"/>
  <c r="H108" i="42"/>
  <c r="H109" i="42"/>
  <c r="I94" i="38"/>
  <c r="I216" i="42"/>
  <c r="F88" i="38"/>
  <c r="I88" i="42"/>
  <c r="U42" i="38" l="1"/>
  <c r="W58" i="42"/>
  <c r="K108" i="38"/>
  <c r="F95" i="38"/>
  <c r="U65" i="38" s="1"/>
  <c r="U66" i="38" s="1"/>
  <c r="I93" i="42"/>
  <c r="I221" i="42"/>
  <c r="U59" i="38"/>
  <c r="U173" i="42"/>
  <c r="H236" i="42"/>
  <c r="H237" i="42"/>
  <c r="U57" i="42"/>
  <c r="W57" i="42" s="1"/>
  <c r="V56" i="38"/>
  <c r="U56" i="38"/>
  <c r="W56" i="38"/>
  <c r="U193" i="42" l="1"/>
  <c r="U200" i="42" s="1"/>
  <c r="U201" i="42" s="1"/>
  <c r="U202" i="42" s="1"/>
  <c r="U203" i="42" s="1"/>
  <c r="U65" i="42"/>
  <c r="U66" i="42" s="1"/>
  <c r="U68" i="42" s="1"/>
  <c r="U69" i="42" s="1"/>
  <c r="U46" i="42"/>
  <c r="I223" i="42"/>
  <c r="V173" i="42"/>
  <c r="V174" i="42" s="1"/>
  <c r="H118" i="42"/>
  <c r="H116" i="42"/>
  <c r="O97" i="38"/>
  <c r="U162" i="42"/>
  <c r="I95" i="42"/>
  <c r="I90" i="38"/>
  <c r="I95" i="38" s="1"/>
  <c r="I96" i="42" l="1"/>
  <c r="U50" i="42" s="1"/>
  <c r="U51" i="42" s="1"/>
  <c r="U194" i="42"/>
  <c r="I224" i="42"/>
  <c r="U166" i="42" s="1"/>
  <c r="U167" i="42" s="1"/>
  <c r="W174" i="42"/>
  <c r="V175" i="42"/>
  <c r="W175" i="42" s="1"/>
  <c r="W173" i="42"/>
  <c r="U67" i="38"/>
  <c r="U68" i="38" s="1"/>
  <c r="U69" i="38" s="1"/>
  <c r="I98" i="38" s="1"/>
  <c r="H124" i="42"/>
  <c r="H123" i="42"/>
  <c r="O96" i="42" s="1" a="1"/>
  <c r="O96" i="42" s="1"/>
  <c r="H244" i="42"/>
  <c r="H245" i="42"/>
  <c r="H110" i="38"/>
  <c r="H109" i="38"/>
  <c r="U57" i="38"/>
  <c r="H19" i="30"/>
  <c r="J228" i="30"/>
  <c r="J106" i="30"/>
  <c r="U169" i="42" l="1"/>
  <c r="U168" i="42" s="1"/>
  <c r="K223" i="42" s="1" a="1"/>
  <c r="K223" i="42" s="1"/>
  <c r="U53" i="42"/>
  <c r="K95" i="42" s="1" a="1"/>
  <c r="K95" i="42" s="1"/>
  <c r="U70" i="38"/>
  <c r="O99" i="42" a="1"/>
  <c r="O99" i="42" s="1"/>
  <c r="O102" i="42" a="1"/>
  <c r="O102" i="42" s="1"/>
  <c r="V57" i="38"/>
  <c r="V58" i="38" s="1"/>
  <c r="I97" i="38"/>
  <c r="U46" i="38"/>
  <c r="F33" i="30"/>
  <c r="U50" i="38" l="1"/>
  <c r="H250" i="42"/>
  <c r="H120" i="38"/>
  <c r="H121" i="38"/>
  <c r="H127" i="38"/>
  <c r="W58" i="38"/>
  <c r="V59" i="38"/>
  <c r="W59" i="38" s="1"/>
  <c r="W57" i="38"/>
  <c r="P148" i="30"/>
  <c r="H177" i="30"/>
  <c r="H176" i="30"/>
  <c r="H141" i="30"/>
  <c r="F58" i="30"/>
  <c r="H57" i="30"/>
  <c r="H55" i="30"/>
  <c r="H54" i="30"/>
  <c r="O211" i="42" l="1" a="1"/>
  <c r="O211" i="42" s="1"/>
  <c r="U53" i="38"/>
  <c r="U51" i="38"/>
  <c r="O217" i="42" a="1"/>
  <c r="O217" i="42" s="1"/>
  <c r="O214" i="42" a="1"/>
  <c r="O214" i="42" s="1"/>
  <c r="H126" i="38"/>
  <c r="O103" i="38" s="1" a="1"/>
  <c r="O103" i="38" s="1"/>
  <c r="H58" i="30"/>
  <c r="E216" i="30"/>
  <c r="E217" i="30" s="1"/>
  <c r="H217" i="30" s="1"/>
  <c r="H215" i="30"/>
  <c r="E214" i="30"/>
  <c r="H214" i="30" s="1"/>
  <c r="S214" i="30" s="1"/>
  <c r="E202" i="30"/>
  <c r="E203" i="30" s="1"/>
  <c r="E204" i="30" s="1"/>
  <c r="H204" i="30" s="1"/>
  <c r="H201" i="30"/>
  <c r="E200" i="30"/>
  <c r="H200" i="30" s="1"/>
  <c r="E199" i="30"/>
  <c r="H199" i="30" s="1"/>
  <c r="H194" i="30"/>
  <c r="F190" i="30"/>
  <c r="H189" i="30"/>
  <c r="H188" i="30"/>
  <c r="H187" i="30"/>
  <c r="H186" i="30"/>
  <c r="H185" i="30"/>
  <c r="H184" i="30"/>
  <c r="H183" i="30"/>
  <c r="H182" i="30"/>
  <c r="H181" i="30"/>
  <c r="H180" i="30"/>
  <c r="F180" i="30"/>
  <c r="F173" i="30"/>
  <c r="M172" i="30"/>
  <c r="H172" i="30"/>
  <c r="N172" i="30" s="1"/>
  <c r="H171" i="30"/>
  <c r="H170" i="30"/>
  <c r="H169" i="30"/>
  <c r="H168" i="30"/>
  <c r="H167" i="30"/>
  <c r="M166" i="30"/>
  <c r="H166" i="30"/>
  <c r="F165" i="30"/>
  <c r="H165" i="30"/>
  <c r="F155" i="30"/>
  <c r="H154" i="30"/>
  <c r="H153" i="30"/>
  <c r="H152" i="30"/>
  <c r="H151" i="30"/>
  <c r="H150" i="30"/>
  <c r="H149" i="30"/>
  <c r="O148" i="30"/>
  <c r="N148" i="30"/>
  <c r="M148" i="30"/>
  <c r="F148" i="30"/>
  <c r="H140" i="30"/>
  <c r="H148" i="30" s="1"/>
  <c r="T132" i="30"/>
  <c r="T131" i="30"/>
  <c r="T130" i="30"/>
  <c r="G129" i="30"/>
  <c r="F129" i="30"/>
  <c r="D129" i="30"/>
  <c r="B129" i="30"/>
  <c r="G126" i="30"/>
  <c r="F126" i="30"/>
  <c r="M50" i="30"/>
  <c r="E94" i="30"/>
  <c r="H94" i="30" s="1"/>
  <c r="H93" i="30"/>
  <c r="E92" i="30"/>
  <c r="H92" i="30" s="1"/>
  <c r="S92" i="30" s="1"/>
  <c r="E80" i="30"/>
  <c r="E81" i="30" s="1"/>
  <c r="E82" i="30" s="1"/>
  <c r="H82" i="30" s="1"/>
  <c r="H79" i="30"/>
  <c r="E78" i="30"/>
  <c r="H78" i="30" s="1"/>
  <c r="E77" i="30"/>
  <c r="E91" i="30" s="1"/>
  <c r="H72" i="30"/>
  <c r="F68" i="30"/>
  <c r="F69" i="30" s="1"/>
  <c r="H67" i="30"/>
  <c r="H66" i="30"/>
  <c r="H65" i="30"/>
  <c r="H64" i="30"/>
  <c r="H63" i="30"/>
  <c r="H62" i="30"/>
  <c r="H61" i="30"/>
  <c r="H60" i="30"/>
  <c r="H59" i="30"/>
  <c r="F51" i="30"/>
  <c r="H50" i="30"/>
  <c r="N50" i="30" s="1"/>
  <c r="H49" i="30"/>
  <c r="H48" i="30"/>
  <c r="H47" i="30"/>
  <c r="H46" i="30"/>
  <c r="H45" i="30"/>
  <c r="H44" i="30"/>
  <c r="H43" i="30"/>
  <c r="F43" i="30"/>
  <c r="H32" i="30"/>
  <c r="H31" i="30"/>
  <c r="H30" i="30"/>
  <c r="H29" i="30"/>
  <c r="H28" i="30"/>
  <c r="H27" i="30"/>
  <c r="P26" i="30"/>
  <c r="O26" i="30"/>
  <c r="M26" i="30"/>
  <c r="F26" i="30"/>
  <c r="H18" i="30"/>
  <c r="T10" i="30"/>
  <c r="T9" i="30"/>
  <c r="T8" i="30"/>
  <c r="G7" i="30"/>
  <c r="F7" i="30"/>
  <c r="D7" i="30"/>
  <c r="B7" i="30"/>
  <c r="G4" i="30"/>
  <c r="F4" i="30"/>
  <c r="U52" i="38" l="1"/>
  <c r="K97" i="38" s="1" a="1"/>
  <c r="K97" i="38" s="1"/>
  <c r="O105" i="38" a="1"/>
  <c r="O105" i="38" s="1"/>
  <c r="O100" i="38" a="1"/>
  <c r="O100" i="38" s="1"/>
  <c r="E95" i="30"/>
  <c r="H95" i="30" s="1"/>
  <c r="H173" i="30"/>
  <c r="M60" i="30"/>
  <c r="M61" i="30" s="1"/>
  <c r="H68" i="30"/>
  <c r="H69" i="30" s="1"/>
  <c r="H33" i="30"/>
  <c r="M21" i="30"/>
  <c r="M22" i="30" s="1"/>
  <c r="F34" i="30"/>
  <c r="H216" i="30"/>
  <c r="E213" i="30"/>
  <c r="H213" i="30" s="1"/>
  <c r="E218" i="30"/>
  <c r="H218" i="30" s="1"/>
  <c r="J219" i="30" s="1"/>
  <c r="J241" i="30" s="1"/>
  <c r="M182" i="30"/>
  <c r="M183" i="30" s="1"/>
  <c r="F191" i="30"/>
  <c r="S215" i="30"/>
  <c r="M143" i="30"/>
  <c r="M144" i="30" s="1"/>
  <c r="H155" i="30"/>
  <c r="H156" i="30" s="1"/>
  <c r="F156" i="30"/>
  <c r="N149" i="30"/>
  <c r="O172" i="30"/>
  <c r="P172" i="30" s="1"/>
  <c r="F174" i="30"/>
  <c r="H174" i="30"/>
  <c r="O166" i="30"/>
  <c r="P166" i="30" s="1"/>
  <c r="M161" i="30"/>
  <c r="M162" i="30" s="1"/>
  <c r="H190" i="30"/>
  <c r="H191" i="30" s="1"/>
  <c r="F52" i="30"/>
  <c r="N26" i="30"/>
  <c r="N27" i="30" s="1"/>
  <c r="M44" i="30"/>
  <c r="O44" i="30" s="1"/>
  <c r="P44" i="30" s="1"/>
  <c r="M39" i="30"/>
  <c r="M40" i="30" s="1"/>
  <c r="H51" i="30"/>
  <c r="H52" i="30" s="1"/>
  <c r="H91" i="30"/>
  <c r="S93" i="30"/>
  <c r="O50" i="30"/>
  <c r="P50" i="30" s="1"/>
  <c r="H77" i="30"/>
  <c r="H26" i="30"/>
  <c r="H34" i="30" l="1"/>
  <c r="H71" i="30" s="1"/>
  <c r="H73" i="30" s="1"/>
  <c r="H76" i="30" s="1"/>
  <c r="H83" i="30" s="1"/>
  <c r="N166" i="30"/>
  <c r="E96" i="30"/>
  <c r="H96" i="30" s="1"/>
  <c r="J97" i="30" s="1"/>
  <c r="J119" i="30" s="1"/>
  <c r="U8" i="30"/>
  <c r="O8" i="30" s="1"/>
  <c r="F71" i="30"/>
  <c r="F73" i="30" s="1"/>
  <c r="E90" i="30" s="1"/>
  <c r="E97" i="30" s="1"/>
  <c r="U9" i="30"/>
  <c r="O9" i="30" s="1"/>
  <c r="U130" i="30"/>
  <c r="O130" i="30" s="1"/>
  <c r="F193" i="30"/>
  <c r="U131" i="30"/>
  <c r="O131" i="30" s="1"/>
  <c r="H193" i="30"/>
  <c r="N44" i="30"/>
  <c r="F195" i="30" l="1"/>
  <c r="E198" i="30" s="1"/>
  <c r="E205" i="30" s="1"/>
  <c r="H195" i="30"/>
  <c r="H198" i="30" s="1"/>
  <c r="H205" i="30" s="1"/>
  <c r="E76" i="30"/>
  <c r="E83" i="30" s="1"/>
  <c r="H85" i="30" s="1"/>
  <c r="H86" i="30" s="1"/>
  <c r="H90" i="30"/>
  <c r="O92" i="30" s="1"/>
  <c r="N68" i="30"/>
  <c r="H212" i="30" l="1"/>
  <c r="Q214" i="30" s="1"/>
  <c r="T214" i="30" s="1"/>
  <c r="R215" i="30" s="1"/>
  <c r="T215" i="30" s="1"/>
  <c r="E212" i="30"/>
  <c r="E219" i="30" s="1"/>
  <c r="H207" i="30"/>
  <c r="H208" i="30" s="1"/>
  <c r="N196" i="30" s="1"/>
  <c r="N190" i="30"/>
  <c r="H97" i="30"/>
  <c r="H99" i="30" s="1"/>
  <c r="H100" i="30" s="1"/>
  <c r="R71" i="30" s="1"/>
  <c r="O91" i="30"/>
  <c r="J91" i="30" s="1"/>
  <c r="J110" i="30" s="1"/>
  <c r="Q92" i="30"/>
  <c r="T92" i="30" s="1"/>
  <c r="R93" i="30" s="1"/>
  <c r="T93" i="30" s="1"/>
  <c r="N74" i="30"/>
  <c r="N73" i="30"/>
  <c r="J95" i="30"/>
  <c r="J116" i="30" s="1"/>
  <c r="O93" i="30"/>
  <c r="J93" i="30" s="1"/>
  <c r="J113" i="30" s="1"/>
  <c r="O213" i="30" l="1"/>
  <c r="J213" i="30" s="1"/>
  <c r="J232" i="30" s="1"/>
  <c r="N195" i="30"/>
  <c r="O214" i="30"/>
  <c r="J217" i="30" s="1"/>
  <c r="J238" i="30" s="1"/>
  <c r="H219" i="30"/>
  <c r="H221" i="30"/>
  <c r="H222" i="30" s="1"/>
  <c r="R193" i="30" s="1"/>
  <c r="N72" i="30"/>
  <c r="I98" i="30" s="1" a="1"/>
  <c r="I98" i="30" s="1"/>
  <c r="O215" i="30"/>
  <c r="J215" i="30" s="1"/>
  <c r="J235" i="30" s="1"/>
  <c r="N194" i="30"/>
  <c r="I220" i="30" s="1" a="1"/>
  <c r="I220" i="30" s="1"/>
  <c r="V194" i="30" l="1" a="1"/>
  <c r="V194" i="30" s="1"/>
  <c r="J85" i="30"/>
  <c r="J207" i="30"/>
  <c r="AC22" i="11" l="1"/>
  <c r="I85" i="11"/>
  <c r="D83" i="11" l="1"/>
  <c r="D81" i="11"/>
  <c r="D79" i="11"/>
  <c r="D77" i="11"/>
  <c r="D75" i="11"/>
  <c r="AC33" i="11" l="1"/>
  <c r="AC61" i="11" l="1"/>
  <c r="AC51" i="11"/>
  <c r="AC42" i="11"/>
  <c r="V60" i="11"/>
  <c r="W60" i="11"/>
  <c r="X60" i="11"/>
  <c r="Y60" i="11"/>
  <c r="V61" i="11"/>
  <c r="W61" i="11"/>
  <c r="X61" i="11"/>
  <c r="Y61" i="11"/>
  <c r="V62" i="11"/>
  <c r="W62" i="11"/>
  <c r="X62" i="11"/>
  <c r="Y62" i="11"/>
  <c r="V63" i="11"/>
  <c r="W63" i="11"/>
  <c r="X63" i="11"/>
  <c r="Y63" i="11"/>
  <c r="U61" i="11"/>
  <c r="U62" i="11"/>
  <c r="U63" i="11"/>
  <c r="U60" i="11"/>
  <c r="V51" i="11"/>
  <c r="W51" i="11"/>
  <c r="X51" i="11"/>
  <c r="Y51" i="11"/>
  <c r="V52" i="11"/>
  <c r="W52" i="11"/>
  <c r="X52" i="11"/>
  <c r="Y52" i="11"/>
  <c r="V53" i="11"/>
  <c r="W53" i="11"/>
  <c r="X53" i="11"/>
  <c r="Y53" i="11"/>
  <c r="V54" i="11"/>
  <c r="W54" i="11"/>
  <c r="X54" i="11"/>
  <c r="Y54" i="11"/>
  <c r="U52" i="11"/>
  <c r="U53" i="11"/>
  <c r="U54" i="11"/>
  <c r="U51" i="11"/>
  <c r="V42" i="11"/>
  <c r="W42" i="11"/>
  <c r="X42" i="11"/>
  <c r="Y42" i="11"/>
  <c r="V43" i="11"/>
  <c r="W43" i="11"/>
  <c r="X43" i="11"/>
  <c r="Y43" i="11"/>
  <c r="V44" i="11"/>
  <c r="W44" i="11"/>
  <c r="X44" i="11"/>
  <c r="Y44" i="11"/>
  <c r="V45" i="11"/>
  <c r="W45" i="11"/>
  <c r="X45" i="11"/>
  <c r="Y45" i="11"/>
  <c r="U43" i="11"/>
  <c r="U44" i="11"/>
  <c r="U45" i="11"/>
  <c r="U42" i="11"/>
  <c r="V33" i="11"/>
  <c r="W33" i="11"/>
  <c r="X33" i="11"/>
  <c r="Y33" i="11"/>
  <c r="V34" i="11"/>
  <c r="W34" i="11"/>
  <c r="X34" i="11"/>
  <c r="Y34" i="11"/>
  <c r="V35" i="11"/>
  <c r="W35" i="11"/>
  <c r="X35" i="11"/>
  <c r="Y35" i="11"/>
  <c r="V36" i="11"/>
  <c r="W36" i="11"/>
  <c r="X36" i="11"/>
  <c r="Y36" i="11"/>
  <c r="U34" i="11"/>
  <c r="U35" i="11"/>
  <c r="U36" i="11"/>
  <c r="U33" i="11"/>
  <c r="V23" i="11"/>
  <c r="W23" i="11"/>
  <c r="X23" i="11"/>
  <c r="Y23" i="11"/>
  <c r="V24" i="11"/>
  <c r="W24" i="11"/>
  <c r="X24" i="11"/>
  <c r="Y24" i="11"/>
  <c r="V25" i="11"/>
  <c r="W25" i="11"/>
  <c r="X25" i="11"/>
  <c r="Y25" i="11"/>
  <c r="V26" i="11"/>
  <c r="W26" i="11"/>
  <c r="X26" i="11"/>
  <c r="Y26" i="11"/>
  <c r="U24" i="11"/>
  <c r="U25" i="11"/>
  <c r="U26" i="11"/>
  <c r="U23" i="11"/>
  <c r="W28" i="11" l="1"/>
  <c r="X28" i="11"/>
  <c r="X37" i="11"/>
  <c r="X38" i="11"/>
  <c r="X56" i="11"/>
  <c r="X55" i="11"/>
  <c r="W27" i="11"/>
  <c r="W37" i="11"/>
  <c r="W38" i="11"/>
  <c r="W46" i="11"/>
  <c r="W47" i="11"/>
  <c r="W55" i="11"/>
  <c r="W56" i="11"/>
  <c r="W64" i="11"/>
  <c r="W65" i="11"/>
  <c r="X46" i="11"/>
  <c r="X47" i="11"/>
  <c r="X64" i="11"/>
  <c r="X65" i="11"/>
  <c r="V47" i="11"/>
  <c r="V46" i="11"/>
  <c r="V55" i="11"/>
  <c r="V56" i="11"/>
  <c r="V64" i="11"/>
  <c r="V65" i="11"/>
  <c r="X27" i="11"/>
  <c r="V38" i="11"/>
  <c r="V37" i="11"/>
  <c r="U28" i="11"/>
  <c r="U27" i="11"/>
  <c r="Y27" i="11"/>
  <c r="Y28" i="11"/>
  <c r="U38" i="11"/>
  <c r="U37" i="11"/>
  <c r="Y38" i="11"/>
  <c r="Y37" i="11"/>
  <c r="U47" i="11"/>
  <c r="U46" i="11"/>
  <c r="Y47" i="11"/>
  <c r="Y46" i="11"/>
  <c r="U55" i="11"/>
  <c r="U56" i="11"/>
  <c r="Y56" i="11"/>
  <c r="Y55" i="11"/>
  <c r="U64" i="11"/>
  <c r="U65" i="11"/>
  <c r="Y64" i="11"/>
  <c r="Y65" i="11"/>
  <c r="V27" i="11"/>
  <c r="V28" i="11"/>
  <c r="AC24" i="11"/>
  <c r="AC44" i="11"/>
  <c r="AC35" i="11"/>
  <c r="AC53" i="11"/>
  <c r="AC63" i="11"/>
  <c r="Z28" i="11" l="1"/>
  <c r="AA28" i="11" s="1"/>
  <c r="Z55" i="11" l="1"/>
  <c r="Z65" i="11"/>
  <c r="AA65" i="11" s="1"/>
  <c r="Z64" i="11"/>
  <c r="Z56" i="11"/>
  <c r="AA56" i="11" s="1"/>
  <c r="Z46" i="11"/>
  <c r="AA46" i="11" s="1"/>
  <c r="Z47" i="11"/>
  <c r="AA47" i="11" s="1"/>
  <c r="Z37" i="11"/>
  <c r="Z38" i="11"/>
  <c r="AA38" i="11" s="1"/>
  <c r="Z27" i="11"/>
  <c r="AA27" i="11" s="1"/>
  <c r="AA37" i="11" l="1"/>
  <c r="AA55" i="11"/>
  <c r="AA64" i="11"/>
  <c r="F71" i="11" l="1"/>
  <c r="K81" i="11" l="1"/>
  <c r="K83" i="11" l="1"/>
  <c r="K77" i="11"/>
  <c r="F83" i="11"/>
  <c r="F81" i="11"/>
  <c r="F79" i="11" l="1"/>
  <c r="H79" i="11"/>
  <c r="K79" i="11"/>
  <c r="F75" i="11"/>
  <c r="K75" i="11"/>
  <c r="H81" i="11"/>
  <c r="K85" i="11" l="1"/>
  <c r="H83" i="11"/>
  <c r="H77" i="11"/>
  <c r="H75" i="11"/>
  <c r="F77" i="11"/>
  <c r="F85" i="11" s="1"/>
  <c r="H85" i="11" l="1"/>
  <c r="U80" i="3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Livia Zurfluh</author>
    <author>Adrian Moser</author>
    <author>Nina Schicker</author>
    <author xml:space="preserve"> Adrian Moser</author>
    <author>Jessica Schuler</author>
  </authors>
  <commentList>
    <comment ref="C6" authorId="0" shapeId="0" xr:uid="{0D912431-3307-4149-8B15-863ED1F92F2B}">
      <text>
        <r>
          <rPr>
            <sz val="9"/>
            <color indexed="81"/>
            <rFont val="Segoe UI"/>
            <family val="2"/>
          </rPr>
          <t xml:space="preserve">
Mögliche Änderungsgründe sind: Lohnveränderung, Pensumsveränderung, wesentliche Änderungen der familiären Verhältnisse wie Heirat oder Trennung. 
</t>
        </r>
        <r>
          <rPr>
            <b/>
            <sz val="9"/>
            <color indexed="81"/>
            <rFont val="Segoe UI"/>
            <family val="2"/>
          </rPr>
          <t xml:space="preserve">Keine Änderung sind: </t>
        </r>
        <r>
          <rPr>
            <sz val="9"/>
            <color indexed="81"/>
            <rFont val="Segoe UI"/>
            <family val="2"/>
          </rPr>
          <t xml:space="preserve">Unbezahlter Urlaub oder Liegenschaftsaufwände (Liegenschaftsaufwände können nicht berücksichtigt werden, solange sie nicht von der zuständigen Steuerbehörde als rechtkräftig gewährt wurden, also in der neuen aktuellen Steuerveranlagung) 
</t>
        </r>
      </text>
    </comment>
    <comment ref="G6" authorId="1" shapeId="0" xr:uid="{C6E37076-8DCA-4805-AF12-7097E9FE1E93}">
      <text>
        <r>
          <rPr>
            <sz val="9"/>
            <color indexed="81"/>
            <rFont val="Segoe UI"/>
            <family val="2"/>
          </rPr>
          <t xml:space="preserve">Wenn Sie getrennt sind, die letzte Steuerveranlagung jedoch noch gemeinsam mit Ihrem Ex-Ehepartner ist, müssen Sie hier anwählen ob es sich bei Ihnen aus steuerrechtlicher Sicht um den Ehemann (EP/EM) oder um die Ehefrau (EF) handelt. </t>
        </r>
        <r>
          <rPr>
            <sz val="9"/>
            <color indexed="81"/>
            <rFont val="Segoe UI"/>
            <charset val="1"/>
          </rPr>
          <t xml:space="preserve">
</t>
        </r>
      </text>
    </comment>
    <comment ref="K6" authorId="2" shapeId="0" xr:uid="{8CD33781-76C3-4E6D-826D-34573438B80C}">
      <text>
        <r>
          <rPr>
            <b/>
            <sz val="9"/>
            <color indexed="81"/>
            <rFont val="Segoe UI"/>
            <family val="2"/>
          </rPr>
          <t>Beispiel</t>
        </r>
        <r>
          <rPr>
            <sz val="9"/>
            <color indexed="81"/>
            <rFont val="Segoe UI"/>
            <family val="2"/>
          </rPr>
          <t xml:space="preserve">
</t>
        </r>
      </text>
    </comment>
    <comment ref="C7" authorId="3" shapeId="0" xr:uid="{9197997B-1427-47E3-B6D8-4E57B4DC4311}">
      <text>
        <r>
          <rPr>
            <sz val="9"/>
            <color indexed="81"/>
            <rFont val="Segoe UI"/>
            <family val="2"/>
          </rPr>
          <t xml:space="preserve">
Bitte belegen Sie die Veränderung mit folgenden möglichen Dokumenten: 
</t>
        </r>
        <r>
          <rPr>
            <b/>
            <sz val="9"/>
            <color indexed="81"/>
            <rFont val="Segoe UI"/>
            <family val="2"/>
          </rPr>
          <t>Änderung Pensum:</t>
        </r>
        <r>
          <rPr>
            <sz val="9"/>
            <color indexed="81"/>
            <rFont val="Segoe UI"/>
            <family val="2"/>
          </rPr>
          <t xml:space="preserve"> Aktueller Arbeitsvertrag
</t>
        </r>
        <r>
          <rPr>
            <b/>
            <sz val="9"/>
            <color indexed="81"/>
            <rFont val="Segoe UI"/>
            <family val="2"/>
          </rPr>
          <t xml:space="preserve">Neue Selbständigkeit: </t>
        </r>
        <r>
          <rPr>
            <sz val="9"/>
            <color indexed="81"/>
            <rFont val="Segoe UI"/>
            <family val="2"/>
          </rPr>
          <t xml:space="preserve">Bestätigung der AHV und Ausfüllen der Selbstdeklaration
</t>
        </r>
        <r>
          <rPr>
            <b/>
            <sz val="9"/>
            <color indexed="81"/>
            <rFont val="Segoe UI"/>
            <family val="2"/>
          </rPr>
          <t>Lohnänderung:</t>
        </r>
        <r>
          <rPr>
            <sz val="9"/>
            <color indexed="81"/>
            <rFont val="Segoe UI"/>
            <family val="2"/>
          </rPr>
          <t xml:space="preserve"> aktueller Lohnausweis, Lohnabrechnung, Arbeitsvertrag
</t>
        </r>
        <r>
          <rPr>
            <b/>
            <sz val="9"/>
            <color indexed="81"/>
            <rFont val="Segoe UI"/>
            <family val="2"/>
          </rPr>
          <t>Änderung der familiären Verhältnisse:</t>
        </r>
        <r>
          <rPr>
            <sz val="9"/>
            <color indexed="81"/>
            <rFont val="Segoe UI"/>
            <family val="2"/>
          </rPr>
          <t xml:space="preserve"> z.B. Trennungsvereinbarung, Entscheid über Alimente (muss nicht ein rechtskräftiges Dokument sein)</t>
        </r>
      </text>
    </comment>
    <comment ref="K11" authorId="1" shapeId="0" xr:uid="{40E33442-9C59-42A9-9688-FD35534F130D}">
      <text>
        <r>
          <rPr>
            <sz val="9"/>
            <color indexed="81"/>
            <rFont val="Segoe UI"/>
            <family val="2"/>
          </rPr>
          <t xml:space="preserve">Müssen ausgefüllt werden, sofern Codes auf der Steuerveranlagung vorhanden sind, welche auf dem Excel nicht separat ausgewiesen werden. </t>
        </r>
      </text>
    </comment>
    <comment ref="G15" authorId="4" shapeId="0" xr:uid="{D9E4CE78-27D0-4CD5-B921-2FA09B53A0E5}">
      <text>
        <r>
          <rPr>
            <sz val="11"/>
            <color indexed="81"/>
            <rFont val="Arial"/>
            <family val="2"/>
          </rPr>
          <t>Werte gemäss letzter
rechtskräftiger Steuerveranlagung</t>
        </r>
      </text>
    </comment>
    <comment ref="C28" authorId="3" shapeId="0" xr:uid="{953E5890-F16F-475F-B956-2F1BD3FE8062}">
      <text>
        <r>
          <rPr>
            <sz val="9"/>
            <color indexed="81"/>
            <rFont val="Segoe UI"/>
            <family val="2"/>
          </rPr>
          <t xml:space="preserve">
Die Positionen der Mehrkosten auswärtiger Verpflegung voll/halb/Kantine 
(CODE 320/369/370) werden zusammengerechnet, wenn mehrere Positionen für Gesuchsteller 1 vorhanden sind. </t>
        </r>
      </text>
    </comment>
    <comment ref="C47" authorId="3" shapeId="0" xr:uid="{D20FB844-D53C-41DD-B1C6-AA9965FA8E96}">
      <text>
        <r>
          <rPr>
            <sz val="9"/>
            <color indexed="81"/>
            <rFont val="Segoe UI"/>
            <family val="2"/>
          </rPr>
          <t xml:space="preserve">
Die Positionen der Mehrkosten auswärtiger Verpflegung voll/halb/Kantine (CODE 320/369/370) werden zusammengerechnet, wenn mehrere Positionen für Gesuchsteller 2 vorhanden sind. 
</t>
        </r>
      </text>
    </comment>
    <comment ref="C65" authorId="5" shapeId="0" xr:uid="{6BB4D71D-4E70-4508-99B6-AF4074869986}">
      <text>
        <r>
          <rPr>
            <sz val="9"/>
            <color indexed="81"/>
            <rFont val="Segoe UI"/>
            <family val="2"/>
          </rPr>
          <t xml:space="preserve">Übersteigen die Liegenschaftserträge die Liegenschaftsunterhaltskosten, wird der Überschuss dem Reineinkommen angerechnet.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Adrian Moser</author>
    <author>Nina Schicker</author>
    <author>Livia Zurfluh</author>
    <author xml:space="preserve"> Adrian Moser</author>
    <author>Jessica Schuler</author>
  </authors>
  <commentList>
    <comment ref="C6" authorId="0" shapeId="0" xr:uid="{96EA89AE-7EF4-451C-85BA-84112CB9E7A2}">
      <text>
        <r>
          <rPr>
            <sz val="9"/>
            <color indexed="81"/>
            <rFont val="Segoe UI"/>
            <family val="2"/>
          </rPr>
          <t xml:space="preserve">
Mögliche Änderungsgründe sind: Lohnveränderung, Pensumsveränderung, wesentliche Änderungen der familiären Verhältnisse wie Heirat oder Trennung. 
</t>
        </r>
        <r>
          <rPr>
            <b/>
            <sz val="9"/>
            <color indexed="81"/>
            <rFont val="Segoe UI"/>
            <family val="2"/>
          </rPr>
          <t xml:space="preserve">Keine Änderung sind: </t>
        </r>
        <r>
          <rPr>
            <sz val="9"/>
            <color indexed="81"/>
            <rFont val="Segoe UI"/>
            <family val="2"/>
          </rPr>
          <t xml:space="preserve">Unbezahlter Urlaub oder Liegenschaftsaufwände (Liegenschaftsaufwände können nicht berücksichtigt werden, solange sie nicht von der zuständigen Steuerbehörde als rechtkräftig gewährt wurden, also in der neuen aktuellen Steuerveranlagung) 
</t>
        </r>
      </text>
    </comment>
    <comment ref="K6" authorId="1" shapeId="0" xr:uid="{30397E1A-3402-46B7-A2C7-A55C2D75A109}">
      <text>
        <r>
          <rPr>
            <b/>
            <sz val="9"/>
            <color indexed="81"/>
            <rFont val="Segoe UI"/>
            <family val="2"/>
          </rPr>
          <t>Beispiel</t>
        </r>
        <r>
          <rPr>
            <sz val="9"/>
            <color indexed="81"/>
            <rFont val="Segoe UI"/>
            <family val="2"/>
          </rPr>
          <t xml:space="preserve">
</t>
        </r>
      </text>
    </comment>
    <comment ref="C7" authorId="2" shapeId="0" xr:uid="{5CFF2835-77B0-4EEC-88B1-1693847E7AAA}">
      <text>
        <r>
          <rPr>
            <sz val="9"/>
            <color indexed="81"/>
            <rFont val="Segoe UI"/>
            <family val="2"/>
          </rPr>
          <t xml:space="preserve">
Bitte belegen Sie die Veränderung mit folgenden möglichen Dokumenten: 
</t>
        </r>
        <r>
          <rPr>
            <b/>
            <sz val="9"/>
            <color indexed="81"/>
            <rFont val="Segoe UI"/>
            <family val="2"/>
          </rPr>
          <t>Änderung Pensum:</t>
        </r>
        <r>
          <rPr>
            <sz val="9"/>
            <color indexed="81"/>
            <rFont val="Segoe UI"/>
            <family val="2"/>
          </rPr>
          <t xml:space="preserve"> Aktueller Arbeitsvertrag
</t>
        </r>
        <r>
          <rPr>
            <b/>
            <sz val="9"/>
            <color indexed="81"/>
            <rFont val="Segoe UI"/>
            <family val="2"/>
          </rPr>
          <t xml:space="preserve">Neue Selbständigkeit: </t>
        </r>
        <r>
          <rPr>
            <sz val="9"/>
            <color indexed="81"/>
            <rFont val="Segoe UI"/>
            <family val="2"/>
          </rPr>
          <t xml:space="preserve">Bestätigung der AHV und Ausfüllen der Selbstdeklaration
</t>
        </r>
        <r>
          <rPr>
            <b/>
            <sz val="9"/>
            <color indexed="81"/>
            <rFont val="Segoe UI"/>
            <family val="2"/>
          </rPr>
          <t>Lohnänderung:</t>
        </r>
        <r>
          <rPr>
            <sz val="9"/>
            <color indexed="81"/>
            <rFont val="Segoe UI"/>
            <family val="2"/>
          </rPr>
          <t xml:space="preserve"> aktueller Lohnausweis, Lohnabrechnung, Arbeitsvertrag
</t>
        </r>
        <r>
          <rPr>
            <b/>
            <sz val="9"/>
            <color indexed="81"/>
            <rFont val="Segoe UI"/>
            <family val="2"/>
          </rPr>
          <t>Änderung der familiären Verhältnisse:</t>
        </r>
        <r>
          <rPr>
            <sz val="9"/>
            <color indexed="81"/>
            <rFont val="Segoe UI"/>
            <family val="2"/>
          </rPr>
          <t xml:space="preserve"> z.B. Trennungsvereinbarung, Entscheid über Alimente (muss nicht ein rechtskräftiges Dokument sein)</t>
        </r>
      </text>
    </comment>
    <comment ref="K10" authorId="3" shapeId="0" xr:uid="{2D911DC9-656B-48A8-84C2-6EF19F941643}">
      <text>
        <r>
          <rPr>
            <sz val="9"/>
            <color indexed="81"/>
            <rFont val="Segoe UI"/>
            <family val="2"/>
          </rPr>
          <t xml:space="preserve">Müssen ausgefüllt werden, sofern Codes auf der Steuerveranlagung vorhanden sind, welche auf dem Excel nicht separat ausgewiesen werden. </t>
        </r>
      </text>
    </comment>
    <comment ref="G15" authorId="4" shapeId="0" xr:uid="{896E1E37-44DC-4213-A29F-2080BEC2638A}">
      <text>
        <r>
          <rPr>
            <sz val="11"/>
            <color indexed="81"/>
            <rFont val="Arial"/>
            <family val="2"/>
          </rPr>
          <t>Werte gemäss letzter
rechtskräftiger Steuerveranlagung</t>
        </r>
      </text>
    </comment>
    <comment ref="C28" authorId="2" shapeId="0" xr:uid="{BD6F4FD2-0672-4705-A1FD-95E00716ACDE}">
      <text>
        <r>
          <rPr>
            <sz val="9"/>
            <color indexed="81"/>
            <rFont val="Segoe UI"/>
            <family val="2"/>
          </rPr>
          <t xml:space="preserve">
Die Positionen der Mehrkosten auswärtiger Verpflegung voll/halb/Kantine 
(CODE 320/369/370) werden zusammengerechnet, wenn mehrere Positionen für Gesuchsteller 1 vorhanden sind. </t>
        </r>
      </text>
    </comment>
    <comment ref="C46" authorId="2" shapeId="0" xr:uid="{B6073FAF-D689-4B26-8AAE-253E7DD9426A}">
      <text>
        <r>
          <rPr>
            <sz val="9"/>
            <color indexed="81"/>
            <rFont val="Segoe UI"/>
            <family val="2"/>
          </rPr>
          <t xml:space="preserve">
Die Positionen der Mehrkosten auswärtiger Verpflegung voll/halb/Kantine (CODE 320/369/370) werden zusammengerechnet, wenn mehrere Positionen für Gesuchsteller 2 vorhanden sind. 
</t>
        </r>
      </text>
    </comment>
    <comment ref="C63" authorId="5" shapeId="0" xr:uid="{F2EA841F-7733-4019-825D-CD1BFA2D87CC}">
      <text>
        <r>
          <rPr>
            <sz val="9"/>
            <color indexed="81"/>
            <rFont val="Segoe UI"/>
            <family val="2"/>
          </rPr>
          <t xml:space="preserve">Übersteigen die Liegenschaftserträge die Liegenschaftsunterhaltskosten, wird der Überschuss dem Reineinkommen angerechnet.
</t>
        </r>
      </text>
    </comment>
    <comment ref="C135" authorId="0" shapeId="0" xr:uid="{55EAEEFD-2AB8-45DF-8727-03ACCA6B0864}">
      <text>
        <r>
          <rPr>
            <sz val="9"/>
            <color indexed="81"/>
            <rFont val="Segoe UI"/>
            <family val="2"/>
          </rPr>
          <t xml:space="preserve">
Mögliche Änderungsgründe sind: Lohnveränderung, Pensumsveränderung, wesentliche Änderungen der familiären Verhältnisse wie Heirat oder Trennung. 
</t>
        </r>
        <r>
          <rPr>
            <b/>
            <sz val="9"/>
            <color indexed="81"/>
            <rFont val="Segoe UI"/>
            <family val="2"/>
          </rPr>
          <t>Keine Änderung sind</t>
        </r>
        <r>
          <rPr>
            <b/>
            <u/>
            <sz val="9"/>
            <color indexed="81"/>
            <rFont val="Segoe UI"/>
            <family val="2"/>
          </rPr>
          <t>:</t>
        </r>
        <r>
          <rPr>
            <b/>
            <sz val="9"/>
            <color indexed="81"/>
            <rFont val="Segoe UI"/>
            <family val="2"/>
          </rPr>
          <t xml:space="preserve"> </t>
        </r>
        <r>
          <rPr>
            <sz val="9"/>
            <color indexed="81"/>
            <rFont val="Segoe UI"/>
            <family val="2"/>
          </rPr>
          <t xml:space="preserve">Unbezahlter Urlaub oder Liegenschaftsaufwände (Liegenschaftsaufwände können nicht berücksichtigt werden, solange sie nicht von der zuständigen Steuerbehörde als rechtkräftig gewährt wurden, also in der neuen aktuellen Steuerveranlagung) 
</t>
        </r>
      </text>
    </comment>
    <comment ref="K135" authorId="2" shapeId="0" xr:uid="{F8A25F47-5CF3-4012-9DC1-283E201B758D}">
      <text>
        <r>
          <rPr>
            <b/>
            <sz val="9"/>
            <color indexed="81"/>
            <rFont val="Segoe UI"/>
            <family val="2"/>
          </rPr>
          <t xml:space="preserve">Beispiel
</t>
        </r>
        <r>
          <rPr>
            <sz val="9"/>
            <color indexed="81"/>
            <rFont val="Segoe UI"/>
            <family val="2"/>
          </rPr>
          <t xml:space="preserve">
</t>
        </r>
      </text>
    </comment>
    <comment ref="C136" authorId="2" shapeId="0" xr:uid="{220682AD-B49D-4120-BA84-859C1BB88C1A}">
      <text>
        <r>
          <rPr>
            <sz val="9"/>
            <color indexed="81"/>
            <rFont val="Segoe UI"/>
            <family val="2"/>
          </rPr>
          <t xml:space="preserve">
Bitte belegen Sie die Veränderung mit folgenden möglichen Dokumenten: 
</t>
        </r>
        <r>
          <rPr>
            <b/>
            <sz val="9"/>
            <color indexed="81"/>
            <rFont val="Segoe UI"/>
            <family val="2"/>
          </rPr>
          <t>Änderung Pensum:</t>
        </r>
        <r>
          <rPr>
            <sz val="9"/>
            <color indexed="81"/>
            <rFont val="Segoe UI"/>
            <family val="2"/>
          </rPr>
          <t xml:space="preserve"> Aktueller Arbeitsvertrag
</t>
        </r>
        <r>
          <rPr>
            <b/>
            <sz val="9"/>
            <color indexed="81"/>
            <rFont val="Segoe UI"/>
            <family val="2"/>
          </rPr>
          <t xml:space="preserve">Neue Selbständigkeit: </t>
        </r>
        <r>
          <rPr>
            <sz val="9"/>
            <color indexed="81"/>
            <rFont val="Segoe UI"/>
            <family val="2"/>
          </rPr>
          <t xml:space="preserve">Bestätigung der AHV und Ausfüllen der Selbstdeklaration
</t>
        </r>
        <r>
          <rPr>
            <b/>
            <sz val="9"/>
            <color indexed="81"/>
            <rFont val="Segoe UI"/>
            <family val="2"/>
          </rPr>
          <t>Lohnänderung:</t>
        </r>
        <r>
          <rPr>
            <sz val="9"/>
            <color indexed="81"/>
            <rFont val="Segoe UI"/>
            <family val="2"/>
          </rPr>
          <t xml:space="preserve"> aktueller Lohnausweis, Lohnabrechnung, Arbeitsvertrag
</t>
        </r>
        <r>
          <rPr>
            <b/>
            <sz val="9"/>
            <color indexed="81"/>
            <rFont val="Segoe UI"/>
            <family val="2"/>
          </rPr>
          <t>Änderung der familiären Verhältnisse:</t>
        </r>
        <r>
          <rPr>
            <sz val="9"/>
            <color indexed="81"/>
            <rFont val="Segoe UI"/>
            <family val="2"/>
          </rPr>
          <t xml:space="preserve"> z.B. Trennungsvereinbarung, Entscheid über Alimente (muss nicht ein rechtskräftiges Dokument sein)</t>
        </r>
      </text>
    </comment>
    <comment ref="K139" authorId="3" shapeId="0" xr:uid="{04CC756B-5ED3-43C5-AAB5-75792A12A957}">
      <text>
        <r>
          <rPr>
            <sz val="9"/>
            <color indexed="81"/>
            <rFont val="Segoe UI"/>
            <family val="2"/>
          </rPr>
          <t xml:space="preserve">Müssen ausgefüllt werden, sofern Codes auf der Steuerveranlagung vorhanden sind, welche auf dem Excel nicht separat ausgewiesen werden. </t>
        </r>
      </text>
    </comment>
    <comment ref="G144" authorId="4" shapeId="0" xr:uid="{6805F7EC-01C0-424A-8AB1-6394DE632C9D}">
      <text>
        <r>
          <rPr>
            <sz val="11"/>
            <color indexed="81"/>
            <rFont val="Calibri"/>
            <family val="2"/>
            <scheme val="minor"/>
          </rPr>
          <t>Werte gemäss letzter
rechtskräftiger Steuerveranlagung</t>
        </r>
      </text>
    </comment>
    <comment ref="C157" authorId="2" shapeId="0" xr:uid="{34A985EB-FA6E-4712-869C-3F632F9D4C45}">
      <text>
        <r>
          <rPr>
            <sz val="9"/>
            <color indexed="81"/>
            <rFont val="Segoe UI"/>
            <family val="2"/>
          </rPr>
          <t xml:space="preserve">
Die Positionen der Mehrkosten auswärtiger Verpflegung voll/halb/Kantine 
(CODE 320/369/370) werden zusammengerechnet, wenn mehrere Positionen für Gesuchsteller 1 vorhanden sind. </t>
        </r>
      </text>
    </comment>
    <comment ref="C174" authorId="5" shapeId="0" xr:uid="{CF7E72DE-3DCC-4CA6-841C-AEE531835AEC}">
      <text>
        <r>
          <rPr>
            <sz val="9"/>
            <color indexed="81"/>
            <rFont val="Segoe UI"/>
            <family val="2"/>
          </rPr>
          <t xml:space="preserve">Übersteigen die Liegenschaftserträge die Liegenschaftsunterhaltskosten, wird der Überschuss dem Reineinkommen angerechnet.
</t>
        </r>
      </text>
    </comment>
    <comment ref="C186" authorId="2" shapeId="0" xr:uid="{3E7FF96C-760C-47FE-BDCE-CE72971022AE}">
      <text>
        <r>
          <rPr>
            <sz val="9"/>
            <color indexed="81"/>
            <rFont val="Segoe UI"/>
            <family val="2"/>
          </rPr>
          <t xml:space="preserve">
Die Positionen der Mehrkosten auswärtiger Verpflegung voll/halb/Kantine (CODE 320/369/370) werden zusammengerechnet, wenn mehrere Positionen für Gesuchsteller 2 vorhanden sind.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Nina Schicker</author>
    <author xml:space="preserve"> Adrian Moser</author>
  </authors>
  <commentList>
    <comment ref="B7" authorId="0" shapeId="0" xr:uid="{00000000-0006-0000-0100-000001000000}">
      <text>
        <r>
          <rPr>
            <sz val="9"/>
            <color indexed="81"/>
            <rFont val="Segoe UI"/>
            <family val="2"/>
          </rPr>
          <t xml:space="preserve">Mögliche Änderungsgründe sind: Lohnveränderung, Pensumsveränderung, wesentliche Änderungen der familiären Verhältnisse wie Heirat oder Trennung. 
</t>
        </r>
        <r>
          <rPr>
            <b/>
            <sz val="9"/>
            <color indexed="81"/>
            <rFont val="Segoe UI"/>
            <family val="2"/>
          </rPr>
          <t>Keine Änderung sind</t>
        </r>
        <r>
          <rPr>
            <b/>
            <u/>
            <sz val="9"/>
            <color indexed="81"/>
            <rFont val="Segoe UI"/>
            <family val="2"/>
          </rPr>
          <t>:</t>
        </r>
        <r>
          <rPr>
            <b/>
            <sz val="9"/>
            <color indexed="81"/>
            <rFont val="Segoe UI"/>
            <family val="2"/>
          </rPr>
          <t xml:space="preserve"> </t>
        </r>
        <r>
          <rPr>
            <sz val="9"/>
            <color indexed="81"/>
            <rFont val="Segoe UI"/>
            <family val="2"/>
          </rPr>
          <t xml:space="preserve">Unbezahlter Urlaub oder Ligenschaftsaufwände (Ligenschaftsaufwände können nicht berücksichtigt werden, solange sie nicht von der zuständigen Steuerbehörde als rechtkräftig gewährt wurden also in der neuen aktuellen Steuerveranlagung) 
</t>
        </r>
      </text>
    </comment>
    <comment ref="B8" authorId="1" shapeId="0" xr:uid="{00000000-0006-0000-0100-000002000000}">
      <text>
        <r>
          <rPr>
            <sz val="9"/>
            <color indexed="81"/>
            <rFont val="Segoe UI"/>
            <family val="2"/>
          </rPr>
          <t xml:space="preserve">Bitte belegen Sie die Veränderung mit folgenden möglichen Dokumenten: </t>
        </r>
        <r>
          <rPr>
            <sz val="9"/>
            <color indexed="81"/>
            <rFont val="Segoe UI"/>
            <family val="2"/>
          </rPr>
          <t xml:space="preserve">
</t>
        </r>
        <r>
          <rPr>
            <b/>
            <sz val="9"/>
            <color indexed="81"/>
            <rFont val="Segoe UI"/>
            <family val="2"/>
          </rPr>
          <t>Änderung Pensum:</t>
        </r>
        <r>
          <rPr>
            <sz val="9"/>
            <color indexed="81"/>
            <rFont val="Segoe UI"/>
            <family val="2"/>
          </rPr>
          <t xml:space="preserve"> Aktueller Arbeitsvertrag
</t>
        </r>
        <r>
          <rPr>
            <b/>
            <sz val="9"/>
            <color indexed="81"/>
            <rFont val="Segoe UI"/>
            <family val="2"/>
          </rPr>
          <t xml:space="preserve">Neue Selbständigkeit: </t>
        </r>
        <r>
          <rPr>
            <sz val="9"/>
            <color indexed="81"/>
            <rFont val="Segoe UI"/>
            <family val="2"/>
          </rPr>
          <t xml:space="preserve">Bestätigung der AHV und Ausfüllen der Selbstdeklaration
</t>
        </r>
        <r>
          <rPr>
            <b/>
            <sz val="9"/>
            <color indexed="81"/>
            <rFont val="Segoe UI"/>
            <family val="2"/>
          </rPr>
          <t>Lohnänderung:</t>
        </r>
        <r>
          <rPr>
            <sz val="9"/>
            <color indexed="81"/>
            <rFont val="Segoe UI"/>
            <family val="2"/>
          </rPr>
          <t xml:space="preserve"> aktueller Lohnausweis, Lohnabrechnung, Arbeitsvertrag
</t>
        </r>
        <r>
          <rPr>
            <b/>
            <sz val="9"/>
            <color indexed="81"/>
            <rFont val="Segoe UI"/>
            <family val="2"/>
          </rPr>
          <t>Änderung der familiären Verhältnisse:</t>
        </r>
        <r>
          <rPr>
            <sz val="9"/>
            <color indexed="81"/>
            <rFont val="Segoe UI"/>
            <family val="2"/>
          </rPr>
          <t xml:space="preserve"> z.B. Trennungsvereinbarung
Sollten die Unterlagen zum Zeitpunkt der Meldung noch nicht verfügbar sein, sind diese nachzureichen. </t>
        </r>
      </text>
    </comment>
    <comment ref="J9" authorId="1" shapeId="0" xr:uid="{00000000-0006-0000-0100-000003000000}">
      <text>
        <r>
          <rPr>
            <b/>
            <sz val="9"/>
            <color indexed="81"/>
            <rFont val="Segoe UI"/>
            <family val="2"/>
          </rPr>
          <t xml:space="preserve">Beispiel
</t>
        </r>
        <r>
          <rPr>
            <sz val="9"/>
            <color indexed="81"/>
            <rFont val="Segoe UI"/>
            <family val="2"/>
          </rPr>
          <t xml:space="preserve">
</t>
        </r>
      </text>
    </comment>
    <comment ref="F17" authorId="2" shapeId="0" xr:uid="{00000000-0006-0000-0100-000004000000}">
      <text>
        <r>
          <rPr>
            <sz val="11"/>
            <color indexed="81"/>
            <rFont val="Arial"/>
            <family val="2"/>
          </rPr>
          <t>Werte gemäss letzter
rechtskräftiger Steuerveranlagung</t>
        </r>
      </text>
    </comment>
    <comment ref="H17" authorId="2" shapeId="0" xr:uid="{00000000-0006-0000-0100-000005000000}">
      <text>
        <r>
          <rPr>
            <sz val="9"/>
            <color indexed="81"/>
            <rFont val="Segoe UI"/>
            <family val="2"/>
          </rPr>
          <t xml:space="preserve">
</t>
        </r>
        <r>
          <rPr>
            <sz val="11"/>
            <color indexed="81"/>
            <rFont val="Arial"/>
            <family val="2"/>
          </rPr>
          <t xml:space="preserve">Veränderte Werte wo akzeptiert bitte einfügen. 
Sonst Werte gemäss letzter rechtskräftiger Steuerveranlagung einfügen.
</t>
        </r>
        <r>
          <rPr>
            <sz val="9"/>
            <color indexed="81"/>
            <rFont val="Segoe UI"/>
            <family val="2"/>
          </rPr>
          <t xml:space="preserve">
</t>
        </r>
      </text>
    </comment>
    <comment ref="B29" authorId="1" shapeId="0" xr:uid="{00000000-0006-0000-0100-000006000000}">
      <text>
        <r>
          <rPr>
            <sz val="9"/>
            <color indexed="81"/>
            <rFont val="Segoe UI"/>
            <family val="2"/>
          </rPr>
          <t xml:space="preserve">Die Positionen der Mehrkosten auswärtiger Verpflegung voll/halb/Kantine 
(CODE 320/369/370) werden zusammengerechnet, wenn mehrere Positionen für Gesuchsteller 1 vorhanden sind. </t>
        </r>
      </text>
    </comment>
    <comment ref="B46" authorId="1" shapeId="0" xr:uid="{00000000-0006-0000-0100-000007000000}">
      <text>
        <r>
          <rPr>
            <sz val="9"/>
            <color indexed="81"/>
            <rFont val="Segoe UI"/>
            <family val="2"/>
          </rPr>
          <t xml:space="preserve">Die Positionen der Mehrkosten auswärtiger Verpflegung voll/halb/Kantine (CODE 320/369/370) werden zusammengerechnet, wenn mehrere Positionen für Gesuchsteller 2 vorhanden sind. </t>
        </r>
        <r>
          <rPr>
            <sz val="9"/>
            <color indexed="81"/>
            <rFont val="Segoe UI"/>
            <family val="2"/>
          </rPr>
          <t xml:space="preserve">
</t>
        </r>
      </text>
    </comment>
    <comment ref="B67" authorId="1" shapeId="0" xr:uid="{00000000-0006-0000-0100-000008000000}">
      <text>
        <r>
          <rPr>
            <b/>
            <sz val="9"/>
            <color indexed="81"/>
            <rFont val="Segoe UI"/>
            <family val="2"/>
          </rPr>
          <t>Nina Schicker:</t>
        </r>
        <r>
          <rPr>
            <sz val="9"/>
            <color indexed="81"/>
            <rFont val="Segoe UI"/>
            <family val="2"/>
          </rPr>
          <t xml:space="preserve">
An Adrian: Muss bei Konkubinatspartnern gelöscht werden</t>
        </r>
      </text>
    </comment>
    <comment ref="B129" authorId="0" shapeId="0" xr:uid="{00000000-0006-0000-0100-00000A000000}">
      <text>
        <r>
          <rPr>
            <sz val="9"/>
            <color indexed="81"/>
            <rFont val="Segoe UI"/>
            <family val="2"/>
          </rPr>
          <t xml:space="preserve">Mögliche Änderungsgründe sind: Lohnveränderung, Pensumsveränderung, wesentliche Änderungen der familiären Verhältnisse wie Heirat oder Trennung. 
</t>
        </r>
        <r>
          <rPr>
            <b/>
            <sz val="9"/>
            <color indexed="81"/>
            <rFont val="Segoe UI"/>
            <family val="2"/>
          </rPr>
          <t>Keine Änderung sind</t>
        </r>
        <r>
          <rPr>
            <b/>
            <u/>
            <sz val="9"/>
            <color indexed="81"/>
            <rFont val="Segoe UI"/>
            <family val="2"/>
          </rPr>
          <t>:</t>
        </r>
        <r>
          <rPr>
            <b/>
            <sz val="9"/>
            <color indexed="81"/>
            <rFont val="Segoe UI"/>
            <family val="2"/>
          </rPr>
          <t xml:space="preserve"> </t>
        </r>
        <r>
          <rPr>
            <sz val="9"/>
            <color indexed="81"/>
            <rFont val="Segoe UI"/>
            <family val="2"/>
          </rPr>
          <t xml:space="preserve">Unbezahlter Urlaub oder Ligenschaftsaufwände (Ligenschaftsaufwände können nicht berücksichtigt werden, solange sie nicht von der zuständigen Steuerbehörde als rechtkräftig gewährt wurden also in der neuen aktuellen Steuerveranlagung) 
</t>
        </r>
      </text>
    </comment>
    <comment ref="B130" authorId="1" shapeId="0" xr:uid="{00000000-0006-0000-0100-00000B000000}">
      <text>
        <r>
          <rPr>
            <sz val="9"/>
            <color indexed="81"/>
            <rFont val="Segoe UI"/>
            <family val="2"/>
          </rPr>
          <t xml:space="preserve">Bitte belegen Sie die Veränderung mit folgenden möglichen Dokumenten: </t>
        </r>
        <r>
          <rPr>
            <sz val="9"/>
            <color indexed="81"/>
            <rFont val="Segoe UI"/>
            <family val="2"/>
          </rPr>
          <t xml:space="preserve">
</t>
        </r>
        <r>
          <rPr>
            <b/>
            <sz val="9"/>
            <color indexed="81"/>
            <rFont val="Segoe UI"/>
            <family val="2"/>
          </rPr>
          <t>Änderung Pensum:</t>
        </r>
        <r>
          <rPr>
            <sz val="9"/>
            <color indexed="81"/>
            <rFont val="Segoe UI"/>
            <family val="2"/>
          </rPr>
          <t xml:space="preserve"> Aktueller Arbeitsvertrag
</t>
        </r>
        <r>
          <rPr>
            <b/>
            <sz val="9"/>
            <color indexed="81"/>
            <rFont val="Segoe UI"/>
            <family val="2"/>
          </rPr>
          <t xml:space="preserve">Neue Selbständigkeit: </t>
        </r>
        <r>
          <rPr>
            <sz val="9"/>
            <color indexed="81"/>
            <rFont val="Segoe UI"/>
            <family val="2"/>
          </rPr>
          <t xml:space="preserve">Bestätigung der AHV und Ausfüllen der Selbstdeklaration
</t>
        </r>
        <r>
          <rPr>
            <b/>
            <sz val="9"/>
            <color indexed="81"/>
            <rFont val="Segoe UI"/>
            <family val="2"/>
          </rPr>
          <t>Lohnänderung:</t>
        </r>
        <r>
          <rPr>
            <sz val="9"/>
            <color indexed="81"/>
            <rFont val="Segoe UI"/>
            <family val="2"/>
          </rPr>
          <t xml:space="preserve"> aktueller Lohnausweis, Lohnabrechnung, Arbeitsvertrag
</t>
        </r>
        <r>
          <rPr>
            <b/>
            <sz val="9"/>
            <color indexed="81"/>
            <rFont val="Segoe UI"/>
            <family val="2"/>
          </rPr>
          <t>Änderung der familiären Verhältnisse:</t>
        </r>
        <r>
          <rPr>
            <sz val="9"/>
            <color indexed="81"/>
            <rFont val="Segoe UI"/>
            <family val="2"/>
          </rPr>
          <t xml:space="preserve"> z.B. Trennungsvereinbarung
Sollten die Unterlagen zum Zeitpunkt der Meldung noch nicht verfügbar sein, sind diese nachzureichen. </t>
        </r>
      </text>
    </comment>
    <comment ref="J131" authorId="1" shapeId="0" xr:uid="{00000000-0006-0000-0100-00000D000000}">
      <text>
        <r>
          <rPr>
            <b/>
            <sz val="9"/>
            <color indexed="81"/>
            <rFont val="Segoe UI"/>
            <family val="2"/>
          </rPr>
          <t xml:space="preserve">Beispiel
</t>
        </r>
        <r>
          <rPr>
            <sz val="9"/>
            <color indexed="81"/>
            <rFont val="Segoe UI"/>
            <family val="2"/>
          </rPr>
          <t xml:space="preserve">
</t>
        </r>
      </text>
    </comment>
    <comment ref="F139" authorId="2" shapeId="0" xr:uid="{00000000-0006-0000-0100-00000E000000}">
      <text>
        <r>
          <rPr>
            <sz val="11"/>
            <color indexed="81"/>
            <rFont val="Arial"/>
            <family val="2"/>
          </rPr>
          <t>Werte gemäss letzter
rechtskräftiger Steuerveranlagung</t>
        </r>
      </text>
    </comment>
    <comment ref="H139" authorId="2" shapeId="0" xr:uid="{00000000-0006-0000-0100-00000F000000}">
      <text>
        <r>
          <rPr>
            <sz val="9"/>
            <color indexed="81"/>
            <rFont val="Segoe UI"/>
            <family val="2"/>
          </rPr>
          <t xml:space="preserve">
</t>
        </r>
        <r>
          <rPr>
            <sz val="11"/>
            <color indexed="81"/>
            <rFont val="Arial"/>
            <family val="2"/>
          </rPr>
          <t xml:space="preserve">Veränderte Werte wo akzeptiert bitte einfügen. 
Sonst Werte gemäss letzter rechtskräftiger Steuerveranlagung einfügen.
</t>
        </r>
        <r>
          <rPr>
            <sz val="9"/>
            <color indexed="81"/>
            <rFont val="Segoe UI"/>
            <family val="2"/>
          </rPr>
          <t xml:space="preserve">
</t>
        </r>
      </text>
    </comment>
    <comment ref="B151" authorId="1" shapeId="0" xr:uid="{00000000-0006-0000-0100-000010000000}">
      <text>
        <r>
          <rPr>
            <sz val="9"/>
            <color indexed="81"/>
            <rFont val="Segoe UI"/>
            <family val="2"/>
          </rPr>
          <t xml:space="preserve">Die Positionen der Mehrkosten auswärtiger Verpflegung voll/halb/Kantine 
(CODE 320/369/370) werden zusammengerechnet, wenn mehrere Positionen für Gesuchsteller 1 vorhanden sind. </t>
        </r>
      </text>
    </comment>
    <comment ref="B168" authorId="1" shapeId="0" xr:uid="{00000000-0006-0000-0100-000011000000}">
      <text>
        <r>
          <rPr>
            <sz val="9"/>
            <color indexed="81"/>
            <rFont val="Segoe UI"/>
            <family val="2"/>
          </rPr>
          <t xml:space="preserve">Die Positionen der Mehrkosten auswärtiger Verpflegung voll/halb/Kantine (CODE 320/369/370) werden zusammengerechnet, wenn mehrere Positionen für Gesuchsteller 2 vorhanden sind. </t>
        </r>
        <r>
          <rPr>
            <sz val="9"/>
            <color indexed="81"/>
            <rFont val="Segoe UI"/>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<sst xmlns="http://schemas.openxmlformats.org/spreadsheetml/2006/main" count="1062" uniqueCount="317">
  <si>
    <t>Tagestarif</t>
  </si>
  <si>
    <t>Findet die Betreuung während der Schulzeit statt?</t>
  </si>
  <si>
    <t>Sind sie Quellenbesteuert?</t>
  </si>
  <si>
    <t>Bruttoeinkommen</t>
  </si>
  <si>
    <t>Reineinkommen</t>
  </si>
  <si>
    <t>Reinvermögen</t>
  </si>
  <si>
    <t>Betreuungsbeitrag pro Tag</t>
  </si>
  <si>
    <t>Betreuungsbeitrag pro Monat</t>
  </si>
  <si>
    <t>Einkommen</t>
  </si>
  <si>
    <t>Anspruchberechtigtes Einkommen</t>
  </si>
  <si>
    <t>Kind</t>
  </si>
  <si>
    <t>Stundentarif</t>
  </si>
  <si>
    <t>Mittagstisch</t>
  </si>
  <si>
    <t>Nachmittag</t>
  </si>
  <si>
    <t>Morgen</t>
  </si>
  <si>
    <t>Auswahl treffen</t>
  </si>
  <si>
    <t>Haushalt</t>
  </si>
  <si>
    <t>Kind 1</t>
  </si>
  <si>
    <t>Kind 2</t>
  </si>
  <si>
    <t>Kind 3</t>
  </si>
  <si>
    <t>Kind 4</t>
  </si>
  <si>
    <t>Kind 5</t>
  </si>
  <si>
    <t>Geburtsdatum (dd.mm.yyyy)</t>
  </si>
  <si>
    <t>Montag</t>
  </si>
  <si>
    <t>Dienstag</t>
  </si>
  <si>
    <t>Mittwoch</t>
  </si>
  <si>
    <t>Donnerstag</t>
  </si>
  <si>
    <t>Freitag</t>
  </si>
  <si>
    <t>FEB</t>
  </si>
  <si>
    <t>SEB</t>
  </si>
  <si>
    <t>davon betreut</t>
  </si>
  <si>
    <t>Tarif Mittagstisch</t>
  </si>
  <si>
    <t>Total</t>
  </si>
  <si>
    <t>Stunden</t>
  </si>
  <si>
    <t>Tage</t>
  </si>
  <si>
    <t>Alter in Monaten</t>
  </si>
  <si>
    <t>Anzahl Betreuungsstunden</t>
  </si>
  <si>
    <t>Anzahl Betreuungstage</t>
  </si>
  <si>
    <t>Wie lange wird Ihr Kind pro Woche betreut?</t>
  </si>
  <si>
    <r>
      <t xml:space="preserve">Zu welchen Zeiten wird Ihr Kind betreut? </t>
    </r>
    <r>
      <rPr>
        <i/>
        <sz val="10"/>
        <color theme="1"/>
        <rFont val="Arial"/>
        <family val="2"/>
      </rPr>
      <t>Bitte setzen Sie ein "x"</t>
    </r>
    <r>
      <rPr>
        <sz val="10"/>
        <color theme="1"/>
        <rFont val="Arial"/>
        <family val="2"/>
      </rPr>
      <t>.</t>
    </r>
  </si>
  <si>
    <t>Ist Ihr Kind eingeschult?</t>
  </si>
  <si>
    <t>Anzahl Kinder unter 18 Jahre alt</t>
  </si>
  <si>
    <t>Mittagstische</t>
  </si>
  <si>
    <t>Spät. Nachmittag</t>
  </si>
  <si>
    <t>Betreuungsart</t>
  </si>
  <si>
    <r>
      <t xml:space="preserve">Für die Berechnung müssen alle </t>
    </r>
    <r>
      <rPr>
        <u/>
        <sz val="11"/>
        <color theme="1"/>
        <rFont val="Arial"/>
        <family val="2"/>
      </rPr>
      <t>gelben</t>
    </r>
    <r>
      <rPr>
        <sz val="11"/>
        <color theme="1"/>
        <rFont val="Arial"/>
        <family val="2"/>
      </rPr>
      <t xml:space="preserve"> Felder ausgefüllt sein. Füllen Sie dann die Felder im Bereich Haushalt und danach die Felder im Bereich Kinder aus. Für zusätzliche Informationen zu den Feldern Einkommen und Vermögen klicken Sie in das gelbe Eingabefeld.</t>
    </r>
  </si>
  <si>
    <t>Kosten für Erziehungsberechtigte pro Monat</t>
  </si>
  <si>
    <t>Einkäufe berufliche Vorsorge</t>
  </si>
  <si>
    <t>Abzüge ausserordentlicher Liegenschaftsaufwand</t>
  </si>
  <si>
    <t>Ja</t>
  </si>
  <si>
    <t>Provisorische Berechnung der Betreuungsbeiträge</t>
  </si>
  <si>
    <t>Beitragsrechner</t>
  </si>
  <si>
    <t>Die definitive Höhe der Betreuungsbeiträge kann von der Berechnung des Beitragrechners abweichen, da nicht alle Faktoren miteinbezogen werden können, welche möglicherweise Einfluss auf die Berechnung haben. Alle Angaben sind ohne Gewähr.</t>
  </si>
  <si>
    <t>Betreuungsart auswählen</t>
  </si>
  <si>
    <t>Nein</t>
  </si>
  <si>
    <t>Kindertagesstätte (Kita)</t>
  </si>
  <si>
    <t>x</t>
  </si>
  <si>
    <t>Tagesfamilie</t>
  </si>
  <si>
    <t>Schulergänzende Betreuung</t>
  </si>
  <si>
    <t>Wenn das Ergebnis die Obergrenze von Fr. 153'215.- nicht überschreitet, besteht die Möglichkeit auf familienergänzende Kinderbetreuung.</t>
  </si>
  <si>
    <t>Ab dem 1. Juni 2024 können Sie über die geplante IT-Applikation kiBon ein Gesuch für familienergänzende Kinderbetreuungsbeiträge stellen. Die Kinderbetreuungsbeiträge werden erstmals ab dem 1. August 2024 ausgezahlt.</t>
  </si>
  <si>
    <t>Dieser Beitragsrechner ist nicht für die endgültige Abwicklung und Berechnung des familienergänzenden Kinderbetreuungsbeitrags vorgesehen. Er dient lediglich dazu, dass Erziehungsberechtigte bereits vor Inkrafttreten des Kinderbetreuungsgesetzes am 1. Juni 2024 die ungefähre Höhe der monatlichen Betreuungsbeiträge abschätzen können.</t>
  </si>
  <si>
    <t>Code</t>
  </si>
  <si>
    <t>EP/EM: Pauschalspesen</t>
  </si>
  <si>
    <t>EP/EM: Geldwerte Leistungen</t>
  </si>
  <si>
    <t>EP/EM: Nebenerwerb</t>
  </si>
  <si>
    <t>(MINUS) EP/EM: Übrige Berufskosten</t>
  </si>
  <si>
    <t>(MINUS) EP/EM: Fahrkosten</t>
  </si>
  <si>
    <t>(MINUS) EP/EM: Pauschalspesenabzug</t>
  </si>
  <si>
    <t>(MINUS) EP/EM: Berufsauslagen Nebenerwerb</t>
  </si>
  <si>
    <t xml:space="preserve">NEUER  Wert eingeben bei Veränderung </t>
  </si>
  <si>
    <t>EF: Haupterwerb (Nettolohn)</t>
  </si>
  <si>
    <t>EF: Pauschalspesen</t>
  </si>
  <si>
    <t>EF: Geldwerte Leistungen</t>
  </si>
  <si>
    <t>EF: Nebenerwerb</t>
  </si>
  <si>
    <t>(MINUS) EF: Übrige Berufskosten</t>
  </si>
  <si>
    <t>(MINUS) EF: Fahrkosten</t>
  </si>
  <si>
    <t>(MINUS) EF: Pauschalspesenabzug</t>
  </si>
  <si>
    <t>(MINUS) EF: Berufsauslagen Nebenerwerb</t>
  </si>
  <si>
    <t>(MINUS) Zweiverdienerabzug für Verheiratete</t>
  </si>
  <si>
    <t>Liegenschaftserträge (ink. Eigenmietwerte)</t>
  </si>
  <si>
    <t xml:space="preserve">Weitere Einkünfte, Gewinne, Genossennutzen etc. </t>
  </si>
  <si>
    <t xml:space="preserve">(MINUS) Liegenschaftsunterhaltskosten </t>
  </si>
  <si>
    <t>(MINUS) Private Schuldzinsen (inkl. Baukreditzinsen)</t>
  </si>
  <si>
    <t>(MINUS) Versicherungsprämien/Zinsen von Sparkapitalien</t>
  </si>
  <si>
    <t>(MINUS) Vermögensverwaltungskosten</t>
  </si>
  <si>
    <t>(MINUS) Zuwendung an politische Parteien</t>
  </si>
  <si>
    <t>(MINUS) Abziehbare Krankheits- und Unfallkosten</t>
  </si>
  <si>
    <t>bitte Auswählen</t>
  </si>
  <si>
    <t>njkhjkhk</t>
  </si>
  <si>
    <t xml:space="preserve">EP/EM: Haupterwerb (Nettolohn) </t>
  </si>
  <si>
    <t>EP/EM: Taggelder auf obligatorischer Unfallverischerung (SUVA, UVG ,IV)</t>
  </si>
  <si>
    <t xml:space="preserve">EP/EM: EO-Entschädigungen (RS, Mutterschaftsentschädigung, J&amp;S etc.) </t>
  </si>
  <si>
    <t>EP/EM: Arbeitslosenkasse</t>
  </si>
  <si>
    <t>EF: Arbeitslosenkasse</t>
  </si>
  <si>
    <t>EF: Taggelder auf obligatorischer Unfallverischerung (SUVA, UVG ,IV)</t>
  </si>
  <si>
    <t xml:space="preserve">EF: EO-Entschädigungen (RS, Mutterschaftsentschädigung, J&amp;S etc.) </t>
  </si>
  <si>
    <t>(MINUS) Einkäufe in die 2. Säule)</t>
  </si>
  <si>
    <t>??</t>
  </si>
  <si>
    <t>Grund</t>
  </si>
  <si>
    <t xml:space="preserve">       </t>
  </si>
  <si>
    <t xml:space="preserve">      </t>
  </si>
  <si>
    <t>Wert gemäss rechtskräftiger Steuerveranlagung</t>
  </si>
  <si>
    <t xml:space="preserve">maximales Einkommen </t>
  </si>
  <si>
    <t>Freibetrag</t>
  </si>
  <si>
    <t xml:space="preserve">Kontrolle </t>
  </si>
  <si>
    <t>zu hohes Einkommen</t>
  </si>
  <si>
    <t>gültiges Einkommen</t>
  </si>
  <si>
    <t>Kontrolle Einkommen</t>
  </si>
  <si>
    <t>Kontrolle Ändereung</t>
  </si>
  <si>
    <t>&gt;=20%</t>
  </si>
  <si>
    <t>&lt;=-20%</t>
  </si>
  <si>
    <t>Zellen</t>
  </si>
  <si>
    <t xml:space="preserve">Zellen </t>
  </si>
  <si>
    <t>Zellen mit Wert</t>
  </si>
  <si>
    <t>Kontrolle Konkubinat</t>
  </si>
  <si>
    <t>Kunkubinat ?</t>
  </si>
  <si>
    <t xml:space="preserve">Summe </t>
  </si>
  <si>
    <t>Kontrolle Alleinstehend</t>
  </si>
  <si>
    <t>Summe</t>
  </si>
  <si>
    <t>1 Kontrolle Zellen 8-23</t>
  </si>
  <si>
    <t>2 Kontrolle Zellen 25 -40</t>
  </si>
  <si>
    <t>Alleinstehend ?</t>
  </si>
  <si>
    <t xml:space="preserve">Summe = 0 ? </t>
  </si>
  <si>
    <t>Summe = 0 ?</t>
  </si>
  <si>
    <t>3 Kontrolle Zellen 42-53</t>
  </si>
  <si>
    <t xml:space="preserve">zwischen </t>
  </si>
  <si>
    <t xml:space="preserve">Kontrolle Auswahl </t>
  </si>
  <si>
    <t>Lohn</t>
  </si>
  <si>
    <t>Auswahl OK =3</t>
  </si>
  <si>
    <t>X</t>
  </si>
  <si>
    <t>Lohn 12/13</t>
  </si>
  <si>
    <t>Fehler muss leer sein</t>
  </si>
  <si>
    <t>Netto-Monatslohn</t>
  </si>
  <si>
    <t>gemäss rechtskräftiger Steuerveranlagung</t>
  </si>
  <si>
    <t>Reineikommen</t>
  </si>
  <si>
    <t>Abzüge Liegenschaft</t>
  </si>
  <si>
    <t>bei negativem Einkommen</t>
  </si>
  <si>
    <t>1. Einkommen auf null (0=negativ 1= positiv</t>
  </si>
  <si>
    <t xml:space="preserve">2. Einkommen minus Liegenschaftsunterhaltskosten </t>
  </si>
  <si>
    <t>3. wenn Rest negativ minus BVG</t>
  </si>
  <si>
    <t>4. negativ auf null setzen</t>
  </si>
  <si>
    <t>Einkäufe berufliche Vorsorge (BVG / 2. Säule)</t>
  </si>
  <si>
    <t>(MINUS) Drittbetreuungskosten</t>
  </si>
  <si>
    <t>Das massgebenden Einkommen hat sich um mehr als 20 % verringert. Eine Anpassung der Beiträge wird empfohlen.</t>
  </si>
  <si>
    <t>Das massgebenden Einkommen hat sich um mehr als 20 % erhöht. Eine Anpassung der Beiträge wird empfohlen.</t>
  </si>
  <si>
    <t>Die Änderung des massgebenden Einkommens hat sich nicht massgeblich verändert.</t>
  </si>
  <si>
    <t>Reineinkommen (Bundessteuer)</t>
  </si>
  <si>
    <t xml:space="preserve">Einkäufe berufliche Vorsorge (BVG / 2. Säule) </t>
  </si>
  <si>
    <t>Über den Freibetrag hinausgehendes Vermögen</t>
  </si>
  <si>
    <t>Reinvermögen (gem. kant. Steuergesetz)</t>
  </si>
  <si>
    <t>davon wird 10% berücksichtigt</t>
  </si>
  <si>
    <t>Massgebendes Einkommen nach § 13 KiBeG</t>
  </si>
  <si>
    <t>Bisher</t>
  </si>
  <si>
    <t xml:space="preserve">Neu </t>
  </si>
  <si>
    <t xml:space="preserve">Wert gemäss rechtskräftiger Steuerveranlagung
</t>
  </si>
  <si>
    <t>Änderung massgebendes Einkommen in Franken:</t>
  </si>
  <si>
    <t>Änderung massgebendes Einkommen in Prozent:</t>
  </si>
  <si>
    <t>Zwischensumme Einkommen aus Berufstätigkeit</t>
  </si>
  <si>
    <t>Zwischensumme Abzüge aus Berufstätigkeit</t>
  </si>
  <si>
    <t>Total Einkommen aus Berufstätigkeit EP/EM</t>
  </si>
  <si>
    <t>Total Einkommen aus Berufstätigkeit EF</t>
  </si>
  <si>
    <t>Zwischensumme ausserberufliche Einkünfte</t>
  </si>
  <si>
    <t>Zwischensumme ausserberufliche Abzüge</t>
  </si>
  <si>
    <t>Ausserberulfiche Einkünfte - ausserberufliche Abzüge</t>
  </si>
  <si>
    <t>Name Gesuchstellende 1</t>
  </si>
  <si>
    <t>Name Gesuchstellende 2</t>
  </si>
  <si>
    <t>Änderung Pensum / Lohn</t>
  </si>
  <si>
    <t>Pflichtfelder zwingend ausfüllen</t>
  </si>
  <si>
    <t>Grund der Änderung</t>
  </si>
  <si>
    <t>Bezeichung gemäss Steuererklärung</t>
  </si>
  <si>
    <t>Wertschriftenerträge</t>
  </si>
  <si>
    <t>Bisheriger Wert</t>
  </si>
  <si>
    <t>Neuer Wert</t>
  </si>
  <si>
    <t>bisheriges Reineinkommen</t>
  </si>
  <si>
    <t>bisheriges Nettoeinkommen</t>
  </si>
  <si>
    <t>neues Nettoeinkommen</t>
  </si>
  <si>
    <t xml:space="preserve">neues Reineinkommen </t>
  </si>
  <si>
    <t>alleinstehend / getrennt</t>
  </si>
  <si>
    <t>Konkubinat mit gemeinsamen Kindern</t>
  </si>
  <si>
    <t>Familiäre Verhältnisse</t>
  </si>
  <si>
    <t>verheiratet (bisher oder neu)</t>
  </si>
  <si>
    <t>aktuelles familiäres Verhältnis</t>
  </si>
  <si>
    <t>Felder nicht ausfüllen</t>
  </si>
  <si>
    <t>Fehler Zellen müssen leer sein</t>
  </si>
  <si>
    <t>Bitte tragen Sie diese Zahlen im kiBon unter der Lasche „Einkommensänderung“ ein. Laden Sie anschliessend den Einkommensrechner mit den entsprechenden Zahlen unter der Lasche „Dokumente“ hoch.</t>
  </si>
  <si>
    <t>Erhaltene Alimente für Kinder</t>
  </si>
  <si>
    <t>319/320</t>
  </si>
  <si>
    <t>(MINUS) EF: Beiträge an die 3. Säule (gebundene Vorsorge)</t>
  </si>
  <si>
    <t>(MINUS) EP/EM: Beiträge an die 3. Säule (gebundene Vorsorge)</t>
  </si>
  <si>
    <t>(MINUS) EP/EM: Aus- und Weiterbildungskosten</t>
  </si>
  <si>
    <t>Mietwert der eigenen Wohnung im Kanton Shwyz</t>
  </si>
  <si>
    <t>(MINUS) EF: Aus- und Weiterbildungskosten</t>
  </si>
  <si>
    <t xml:space="preserve">Bitte beachten Sie die Kommentare in einigen Feldern. Sie erkennen Kommentare an den roten Dreiecken. </t>
  </si>
  <si>
    <r>
      <rPr>
        <b/>
        <sz val="10"/>
        <color theme="1"/>
        <rFont val="Arial"/>
        <family val="2"/>
      </rPr>
      <t>Kurze Erläuterung:</t>
    </r>
    <r>
      <rPr>
        <sz val="10"/>
        <color theme="1"/>
        <rFont val="Arial"/>
        <family val="2"/>
      </rPr>
      <t xml:space="preserve"> Bitte geben die die neuen Wert nur in jene Felder ein, welche vorgesehen sind. Einige Werte werden bewusst von der bisherigen rechtskräftigen Steuerveranlagung übernommen. Die Fachstelle, welche für die Kinderbetreuungsbeiträge zuständig ist, soll nich beurteilen, ob gewisse Abzüge auch wirklich steuerlich anerkannt werden würden. Mit diesem Vorgehen soll vermieden werden, dass Eltern Rückzahlungen tätigen müssen, weil das Reineinkommen zu tief eingeschätzt wurde. Denn bei zu tiefem Reineinkommen erhalten sie zu viele Beiträge, diese müssten dann die Gemeinde wieder zurückfordern. Für Ihr Verständnis bedanken wir uns. </t>
    </r>
  </si>
  <si>
    <t xml:space="preserve">(MINUS) EF: Mehrkosten auswärtige Verpflegung, voll / halb / Kantine </t>
  </si>
  <si>
    <t>535/530</t>
  </si>
  <si>
    <t>(MINUS) EP/EM: Mehrkosten auswärtige Verpflegung, voll / halb / Kantine</t>
  </si>
  <si>
    <t>369/370</t>
  </si>
  <si>
    <t>Das massgebende Einkommen hat sich nicht wesentlich verändert.</t>
  </si>
  <si>
    <t>Gesuchstellende 2</t>
  </si>
  <si>
    <t>weiter unten ausfüllen</t>
  </si>
  <si>
    <t>weiter oben Ausfüllen</t>
  </si>
  <si>
    <t xml:space="preserve">NEUER  Wert eingeben falls Veränderung </t>
  </si>
  <si>
    <r>
      <t xml:space="preserve">Einkommensrechner: </t>
    </r>
    <r>
      <rPr>
        <sz val="12"/>
        <color rgb="FFC00000"/>
        <rFont val="Arial"/>
        <family val="2"/>
      </rPr>
      <t>wesentliche Einkommensänderungen ab 20 %</t>
    </r>
  </si>
  <si>
    <t>(MINUS) EP: Aus- und Weiterbildungskosten</t>
  </si>
  <si>
    <t xml:space="preserve"> Einkommensänderung A B + a b </t>
  </si>
  <si>
    <t>Hello</t>
  </si>
  <si>
    <t>GUGU</t>
  </si>
  <si>
    <t>Reinvermögen (gem. kant. Steuergesetz) Code 970</t>
  </si>
  <si>
    <t>Änderung Pensum</t>
  </si>
  <si>
    <t>Neue Selbständigkeit</t>
  </si>
  <si>
    <t>Lohnänderung</t>
  </si>
  <si>
    <t>Änderung der familiären Verhältnisse</t>
  </si>
  <si>
    <t>Kontrolle Auswahl</t>
  </si>
  <si>
    <t>Kontrolle Zellen erste Person</t>
  </si>
  <si>
    <t>1= wenn alle Zellen Werte enthalten</t>
  </si>
  <si>
    <t>Zellen müssen Wert enthalten H30 bis H46</t>
  </si>
  <si>
    <t>Kontrolle Zellen zweite Person</t>
  </si>
  <si>
    <t>Zellen müssne Wert enthalten H56 bis H62</t>
  </si>
  <si>
    <t>Kontrolle Zellen zusatz beide Personen</t>
  </si>
  <si>
    <t>Zellen müssen Wert enthalten H66 bis H79</t>
  </si>
  <si>
    <t>Alle Zellen alleinstehend</t>
  </si>
  <si>
    <t>Erste Person + Zellen zusatz beide Personen Soll</t>
  </si>
  <si>
    <t xml:space="preserve">Alle Zellen 2 Personen </t>
  </si>
  <si>
    <t>Alle zellen Soll</t>
  </si>
  <si>
    <t>Alle Zellen korrekt ausgefüllt</t>
  </si>
  <si>
    <t>alle Zellen ausfüllen</t>
  </si>
  <si>
    <t>maximales Einkommen</t>
  </si>
  <si>
    <t>zu hohes Einkommen kein Anspruch</t>
  </si>
  <si>
    <t xml:space="preserve">Kontrolle Änderung </t>
  </si>
  <si>
    <t>Änderung</t>
  </si>
  <si>
    <t>zwischen</t>
  </si>
  <si>
    <t>&lt;=-20% kleiner</t>
  </si>
  <si>
    <t>&gt;=20% grösser</t>
  </si>
  <si>
    <t>bei negativem Einkomen</t>
  </si>
  <si>
    <t>1. Reineinkommen = 0 (0=negativ 1==positiv) J96</t>
  </si>
  <si>
    <t>2. Abzüge ausserordentlicher Liegenschaftsaufwand -Einkommen</t>
  </si>
  <si>
    <t>3. wenn Rest negativ - BVH</t>
  </si>
  <si>
    <t>4. wenn Rest negativ - Vermögen</t>
  </si>
  <si>
    <t>bei Konkubinat das grüne Blatt ausfüllen</t>
  </si>
  <si>
    <t>unten ausfüllen</t>
  </si>
  <si>
    <t>oben ausfüllen</t>
  </si>
  <si>
    <t xml:space="preserve">NEUER Wert eingeben bei Veränderung </t>
  </si>
  <si>
    <t>Ausserberufliche Einkünfte - ausserberufliche Abzüge</t>
  </si>
  <si>
    <t>Mietwert der eigenen Wohnung im Kanton Schwyz</t>
  </si>
  <si>
    <r>
      <t xml:space="preserve">Bitte tragen Sie diese Zahlen im kiBon unter der Lasche </t>
    </r>
    <r>
      <rPr>
        <b/>
        <u/>
        <sz val="10"/>
        <color theme="1"/>
        <rFont val="Trade Gothic"/>
      </rPr>
      <t>„Einkommensänderung“</t>
    </r>
    <r>
      <rPr>
        <sz val="10"/>
        <color theme="1"/>
        <rFont val="Trade Gothic"/>
      </rPr>
      <t xml:space="preserve"> ein. Laden Sie anschliessend den Einkommensrechner (dieses Excel) mit den entsprechenden Zahlen sowie die Dokumente welche den Grund der Änderung belegen unter der Lasche „Dokumente“ hoch.  Geben Sie anschliessend Ihr Gesuch frei, damit die zuständige Gemeinde es bearbeiten kann.</t>
    </r>
  </si>
  <si>
    <t>Wert gemäss letzter rechtskräftiger Steuerveranlagung</t>
  </si>
  <si>
    <t xml:space="preserve">Wert gemäss letzter rechtskräftiger Steuerveranlagung
</t>
  </si>
  <si>
    <t>(MINUS) Einkäufe in die 2. Säule</t>
  </si>
  <si>
    <t>Aktueller Familien- oder Zivilstand</t>
  </si>
  <si>
    <t xml:space="preserve">Änderung des Familien- oder Zivilstandes </t>
  </si>
  <si>
    <r>
      <rPr>
        <b/>
        <sz val="18"/>
        <color rgb="FFC00000"/>
        <rFont val="Trade Gothic"/>
      </rPr>
      <t xml:space="preserve">Einkommensrechner Kinderbetreuungsbeiträge                                               </t>
    </r>
    <r>
      <rPr>
        <sz val="18"/>
        <color rgb="FFC00000"/>
        <rFont val="Trade Gothic"/>
      </rPr>
      <t>wesentliche Einkommensänderungen ab 20 %</t>
    </r>
  </si>
  <si>
    <t>Mietwert der eigenen Wohnung ausserhalb Kanton Schwyz</t>
  </si>
  <si>
    <t>Nutzungswert Wohnrechtsgeber</t>
  </si>
  <si>
    <t>Liegenschaftserträge (ohne Eigenmietwerte)</t>
  </si>
  <si>
    <t>Pauschalabzug 20%</t>
  </si>
  <si>
    <t xml:space="preserve">Liegenschaftsunterhaltskosten </t>
  </si>
  <si>
    <t>Zwischensumme Liegenschaftserträge (ohne Geschäftsvermögen)</t>
  </si>
  <si>
    <t>neu</t>
  </si>
  <si>
    <t>massgebendes altes Einkommen</t>
  </si>
  <si>
    <t>wenn negativ in positiv</t>
  </si>
  <si>
    <t>Differenz alt zu neu</t>
  </si>
  <si>
    <t>Differenz in %</t>
  </si>
  <si>
    <t>in Feld I 92</t>
  </si>
  <si>
    <t>neue massgenendes Einkommen</t>
  </si>
  <si>
    <t>Total ausserordentlicher Liegenschaftsunterhalt</t>
  </si>
  <si>
    <r>
      <t xml:space="preserve">Einkommensrechner Kinderbetreuungsbeiträge - Konkubinat                                             </t>
    </r>
    <r>
      <rPr>
        <sz val="18"/>
        <color rgb="FFC00000"/>
        <rFont val="Trade Gothic"/>
      </rPr>
      <t>wesentliche Einkommensänderungen ab 20 %</t>
    </r>
  </si>
  <si>
    <t>Bundes Reineinkommen</t>
  </si>
  <si>
    <t>Einkäufe berufliche Vorsorge (BVG / 2. Säule) analog letzter STV</t>
  </si>
  <si>
    <t>Liegenschaftserträge (Code 530, 532, 533, 536) analog letzter STV</t>
  </si>
  <si>
    <t>Liegenschaftsunterhaltskosten (Code 602) analog letzter STV</t>
  </si>
  <si>
    <t>Berechunung Nettoeinkommen</t>
  </si>
  <si>
    <t>G58 Zwischensumme Liegenschaftserträge - G61 Liegenschaftsunterhalt</t>
  </si>
  <si>
    <r>
      <t xml:space="preserve">G32 Total Einkommen aus Berufstätigkeit EP/EM </t>
    </r>
    <r>
      <rPr>
        <b/>
        <sz val="10"/>
        <color theme="1"/>
        <rFont val="Trade Gothic"/>
      </rPr>
      <t>plus</t>
    </r>
  </si>
  <si>
    <r>
      <t xml:space="preserve">G50 Total Einkommen aus Berufstätigkeit EF </t>
    </r>
    <r>
      <rPr>
        <b/>
        <sz val="10"/>
        <color theme="1"/>
        <rFont val="Trade Gothic"/>
      </rPr>
      <t>plus</t>
    </r>
  </si>
  <si>
    <r>
      <t xml:space="preserve">G75 Ausserberufliche Einkünfte - ausserberufliche Abzüge </t>
    </r>
    <r>
      <rPr>
        <b/>
        <sz val="10"/>
        <color theme="1"/>
        <rFont val="Trade Gothic"/>
      </rPr>
      <t>plus</t>
    </r>
  </si>
  <si>
    <t>Summe alltes massgebendes Einkommen</t>
  </si>
  <si>
    <t>Summe neues  massgebendes Einkommen</t>
  </si>
  <si>
    <t>Änderung gemeinsames massgebendes Einkommen in Franken:</t>
  </si>
  <si>
    <t>Änderung gemeinsames massgebendes Einkommen in Prozent:</t>
  </si>
  <si>
    <t>Änderung massgebendes Einkommen siehe Gesuchstellende 2.</t>
  </si>
  <si>
    <r>
      <rPr>
        <b/>
        <sz val="10"/>
        <rFont val="Trade Gothic"/>
      </rPr>
      <t>1. Datei speichern</t>
    </r>
    <r>
      <rPr>
        <sz val="10"/>
        <rFont val="Trade Gothic"/>
      </rPr>
      <t xml:space="preserve">
Laden Sie diese Excel-Datei herunter und speichern Sie sie auf Ihrem Computer. Benennen Sie die Datei um, z.B. in: Name_Vorname.
</t>
    </r>
    <r>
      <rPr>
        <b/>
        <sz val="10"/>
        <rFont val="Trade Gothic"/>
      </rPr>
      <t>2. Persönliche Angaben</t>
    </r>
    <r>
      <rPr>
        <sz val="10"/>
        <rFont val="Trade Gothic"/>
      </rPr>
      <t xml:space="preserve">
</t>
    </r>
    <r>
      <rPr>
        <b/>
        <sz val="10"/>
        <rFont val="Trade Gothic"/>
      </rPr>
      <t xml:space="preserve">- </t>
    </r>
    <r>
      <rPr>
        <sz val="10"/>
        <rFont val="Trade Gothic"/>
      </rPr>
      <t xml:space="preserve"> Wählen Sie den Grund der Änderung (z. B. Lohnänderung, Zivilstand).
</t>
    </r>
    <r>
      <rPr>
        <b/>
        <sz val="10"/>
        <rFont val="Trade Gothic"/>
      </rPr>
      <t xml:space="preserve">- </t>
    </r>
    <r>
      <rPr>
        <sz val="10"/>
        <rFont val="Trade Gothic"/>
      </rPr>
      <t xml:space="preserve"> Wählen Sie den aktuellen Familien- oder Zivilstand.
</t>
    </r>
    <r>
      <rPr>
        <b/>
        <sz val="10"/>
        <rFont val="Trade Gothic"/>
      </rPr>
      <t xml:space="preserve">-  </t>
    </r>
    <r>
      <rPr>
        <sz val="10"/>
        <rFont val="Trade Gothic"/>
      </rPr>
      <t xml:space="preserve">Geben Sie Ihren Namen und Ihr monatliches Nettoeinkommen ein (gemäss Arbeitsvertrag, Lohnabrechnung oder Lohnausweis).
</t>
    </r>
    <r>
      <rPr>
        <b/>
        <sz val="10"/>
        <rFont val="Trade Gothic"/>
      </rPr>
      <t>3. Tabelle ausfüllen</t>
    </r>
    <r>
      <rPr>
        <sz val="10"/>
        <rFont val="Trade Gothic"/>
      </rPr>
      <t xml:space="preserve">
Sobald Sie Schritt 2 abgeschlossen haben, wird die grosse Tabelle aktiviert.
</t>
    </r>
    <r>
      <rPr>
        <b/>
        <sz val="10"/>
        <rFont val="Trade Gothic"/>
      </rPr>
      <t>-  Bisherige Werte:</t>
    </r>
    <r>
      <rPr>
        <sz val="10"/>
        <rFont val="Trade Gothic"/>
      </rPr>
      <t xml:space="preserve"> Tragen Sie in den gelben Feldern die Werte aus Ihrer letzten rechtskräftigen Steuerveranlagung ein - Spalte direkte Bundessteuer (Achtung: nicht aus der Steuererklärung!). 
</t>
    </r>
    <r>
      <rPr>
        <b/>
        <sz val="10"/>
        <rFont val="Trade Gothic"/>
      </rPr>
      <t xml:space="preserve">- </t>
    </r>
    <r>
      <rPr>
        <sz val="10"/>
        <rFont val="Trade Gothic"/>
      </rPr>
      <t xml:space="preserve"> </t>
    </r>
    <r>
      <rPr>
        <b/>
        <sz val="10"/>
        <rFont val="Trade Gothic"/>
      </rPr>
      <t>Neue Werte:</t>
    </r>
    <r>
      <rPr>
        <sz val="10"/>
        <rFont val="Trade Gothic"/>
      </rPr>
      <t xml:space="preserve"> Füllen Sie die gelben Felder je nach Änderungsgrund aus (z. B. neues Pensum, neuer Lohn, geänderter Zivilstand).
(Hinweis: Wenn Ihre Veranlagung aus einem anderen Kanton stammt, können die Codes abweichen.)
</t>
    </r>
    <r>
      <rPr>
        <b/>
        <sz val="10"/>
        <rFont val="Trade Gothic"/>
      </rPr>
      <t>4. Reinvermögen</t>
    </r>
    <r>
      <rPr>
        <sz val="10"/>
        <rFont val="Trade Gothic"/>
      </rPr>
      <t xml:space="preserve">
Geben Sie unten im vorgesehenen Feld Ihr Reinvermögen (Code 970) ein.
</t>
    </r>
    <r>
      <rPr>
        <b/>
        <sz val="10"/>
        <rFont val="Trade Gothic"/>
      </rPr>
      <t>5. Ergebnis prüfen</t>
    </r>
    <r>
      <rPr>
        <sz val="10"/>
        <rFont val="Trade Gothic"/>
      </rPr>
      <t xml:space="preserve">
Sind alle Felder ausgefüllt, erscheint ein graues Feld mit den Werten für den Eintrag ins kiBon.
</t>
    </r>
    <r>
      <rPr>
        <b/>
        <sz val="10"/>
        <rFont val="Trade Gothic"/>
      </rPr>
      <t>6. Datei hochladen</t>
    </r>
    <r>
      <rPr>
        <sz val="10"/>
        <rFont val="Trade Gothic"/>
      </rPr>
      <t xml:space="preserve">
Laden Sie diese Datei im kiBon unter "Dokumente" hoch.Hinweis: Diese Datei ist nur für die Gemeinde bestimmt – nicht für die Steuerbehörde oder Ihre Steuererklärung.
</t>
    </r>
  </si>
  <si>
    <r>
      <rPr>
        <b/>
        <sz val="10"/>
        <rFont val="Trade Gothic"/>
      </rPr>
      <t>1. Datei speichern</t>
    </r>
    <r>
      <rPr>
        <sz val="10"/>
        <rFont val="Trade Gothic"/>
      </rPr>
      <t xml:space="preserve">
Laden Sie diese Excel-Datei herunter und speichern Sie sie auf Ihrem Computer. Benennen Sie die Datei um, z.B. in: Name_Vorname.
</t>
    </r>
    <r>
      <rPr>
        <b/>
        <sz val="10"/>
        <rFont val="Trade Gothic"/>
      </rPr>
      <t>2. Persönliche Angaben</t>
    </r>
    <r>
      <rPr>
        <sz val="10"/>
        <rFont val="Trade Gothic"/>
      </rPr>
      <t xml:space="preserve">
-  Wählen Sie den Grund der Änderung (z. B. Lohnänderung, Zivilstand).
-  Wählen Sie den aktuellen Familien- oder Zivilstand.
-  Geben Sie Ihren Namen und Ihr monatliches Nettoeinkommen ein (gemäss Arbeitsvertrag, Lohnabrechnung oder Lohnausweis).
</t>
    </r>
    <r>
      <rPr>
        <b/>
        <sz val="10"/>
        <rFont val="Trade Gothic"/>
      </rPr>
      <t>3. Tabelle ausfüllen</t>
    </r>
    <r>
      <rPr>
        <sz val="10"/>
        <rFont val="Trade Gothic"/>
      </rPr>
      <t xml:space="preserve">
Sobald Sie Schritt 2 abgeschlossen haben, wird die grosse Tabelle aktiviert.
-  </t>
    </r>
    <r>
      <rPr>
        <b/>
        <sz val="10"/>
        <rFont val="Trade Gothic"/>
      </rPr>
      <t xml:space="preserve">Bisherige Werte: </t>
    </r>
    <r>
      <rPr>
        <sz val="10"/>
        <rFont val="Trade Gothic"/>
      </rPr>
      <t xml:space="preserve">Tragen Sie in den gelben Feldern die Werte aus Ihrer letzten rechtskräftigen Steuerveranlagung ein - Spalte direkte Bundessteuer (Achtung: nicht aus der Steuererklärung!). 
-  </t>
    </r>
    <r>
      <rPr>
        <b/>
        <sz val="10"/>
        <rFont val="Trade Gothic"/>
      </rPr>
      <t>Neue Werte:</t>
    </r>
    <r>
      <rPr>
        <sz val="10"/>
        <rFont val="Trade Gothic"/>
      </rPr>
      <t xml:space="preserve"> Füllen Sie die gelben Felder je nach Änderungsgrund aus (z. B. neues Pensum, neuer Lohn, geänderter Zivilstand).
(Hinweis: Wenn Ihre Veranlagung aus einem anderen Kanton stammt, können die Codes abweichen.)
</t>
    </r>
    <r>
      <rPr>
        <b/>
        <sz val="10"/>
        <rFont val="Trade Gothic"/>
      </rPr>
      <t>4. Reinvermögen</t>
    </r>
    <r>
      <rPr>
        <sz val="10"/>
        <rFont val="Trade Gothic"/>
      </rPr>
      <t xml:space="preserve">
Geben Sie unten im vorgesehenen Feld Ihr Reinvermögen (Code 970) ein.
</t>
    </r>
    <r>
      <rPr>
        <b/>
        <sz val="10"/>
        <rFont val="Trade Gothic"/>
      </rPr>
      <t xml:space="preserve">5. Ergebnis prüfen
</t>
    </r>
    <r>
      <rPr>
        <sz val="10"/>
        <rFont val="Trade Gothic"/>
      </rPr>
      <t xml:space="preserve">Sind alle Felder ausgefüllt, erscheint ein graues Feld mit den Werten für den Eintrag ins kiBon.
</t>
    </r>
    <r>
      <rPr>
        <b/>
        <sz val="10"/>
        <rFont val="Trade Gothic"/>
      </rPr>
      <t xml:space="preserve">6. Datei hochladen
</t>
    </r>
    <r>
      <rPr>
        <sz val="10"/>
        <rFont val="Trade Gothic"/>
      </rPr>
      <t>Laden Sie diese Datei im kiBon unter "Dokumente" hoch.Hinweis: Diese Datei ist nur für die Gemeinde bestimmt – nicht für die Steuerbehörde oder Ihre Steuererklärung.</t>
    </r>
  </si>
  <si>
    <t xml:space="preserve">Neuer Wert </t>
  </si>
  <si>
    <t>Bisheriger Wert (Spalte direkte Bundessteuer)</t>
  </si>
  <si>
    <t>Bisheriger Wert  (Spalte direkte Bundessteuer)</t>
  </si>
  <si>
    <t>alleinstehend</t>
  </si>
  <si>
    <t>getrennt EP/EM</t>
  </si>
  <si>
    <t>getrennt EF</t>
  </si>
  <si>
    <t>Name EP blau &lt;&gt;3</t>
  </si>
  <si>
    <t>Name EF blau &lt;&gt;3</t>
  </si>
  <si>
    <t>Name EP ok =3</t>
  </si>
  <si>
    <t>Bisheriger Wert 
(Spalte direkte Bundessteuer)</t>
  </si>
  <si>
    <t>Zellen müssen Wert enthalten G16 bis g31</t>
  </si>
  <si>
    <t>Zellen müssen Wert enthalten g36 bis i52</t>
  </si>
  <si>
    <t>Zellen müssne Wert enthalten G36 bis I52</t>
  </si>
  <si>
    <t>Alle Zellen alleinstehend oder getrennt EP/EM</t>
  </si>
  <si>
    <t>Alle Zellen getrennt EF</t>
  </si>
  <si>
    <t>Name Gesuchstellende EF</t>
  </si>
  <si>
    <t>Kontrolle Zellen EP/EM</t>
  </si>
  <si>
    <t>Kontrolle Zellen EF</t>
  </si>
  <si>
    <t>EP/EM Zellen zusatz beide Personen Soll</t>
  </si>
  <si>
    <t>Anzahl Zellen EP</t>
  </si>
  <si>
    <t>Anzahl Zellen EF</t>
  </si>
  <si>
    <r>
      <t xml:space="preserve">Name Gesuchstellende </t>
    </r>
    <r>
      <rPr>
        <b/>
        <sz val="11"/>
        <color theme="1"/>
        <rFont val="Trade Gothic"/>
      </rPr>
      <t>EP/EM</t>
    </r>
  </si>
  <si>
    <t>alle notwendigen Zellen ausfüllen</t>
  </si>
  <si>
    <t xml:space="preserve"> NEUER  Wert eingeben bei Veränderung </t>
  </si>
  <si>
    <t xml:space="preserve"> Wert gemäss letzter rechtskräftiger Steuerveranlagung</t>
  </si>
  <si>
    <t>fakultative Felder</t>
  </si>
  <si>
    <t>Übrige Einkommen aus Berufstätigkeit (fehlende Codes)</t>
  </si>
  <si>
    <t>Übrige Abzüge aus Berufstätigkeit (fehlende Codes)</t>
  </si>
  <si>
    <t>Übrige ausserberufliche Einkünfte (fehlende Codes)</t>
  </si>
  <si>
    <t>Übrige ausserberufliche Abzüge (fehlende Codes)</t>
  </si>
  <si>
    <t>Kontrolle Zellen zusatz erste Personen</t>
  </si>
  <si>
    <t>Kontrolle Zellen zusatz zweite Personen</t>
  </si>
  <si>
    <t>Das massgebenden Einkommen hat sich um mehr als 20 % erhöht.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</si>
</sst>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quot;CHF&quot;\ * #,##0.00_ ;_ &quot;CHF&quot;\ * \-#,##0.00_ ;_ &quot;CHF&quot;\ * &quot;-&quot;??_ ;_ @_ "/>
    <numFmt numFmtId="43" formatCode="_ * #,##0.00_ ;_ * \-#,##0.00_ ;_ * &quot;-&quot;??_ ;_ @_ "/>
    <numFmt numFmtId="164" formatCode="_ &quot;CHF&quot;\ * #,##0_ ;_ &quot;CHF&quot;\ * \-#,##0_ ;_ &quot;CHF&quot;\ * &quot;-&quot;??_ ;_ @_ "/>
    <numFmt numFmtId="165" formatCode="_ &quot;CHF&quot;\ * #,##0.0_ ;_ &quot;CHF&quot;\ * \-#,##0.0_ ;_ &quot;CHF&quot;\ * &quot;-&quot;??_ ;_ @_ "/>
    <numFmt numFmtId="166" formatCode="#,##0.00_ ;\-#,##0.00\ "/>
    <numFmt numFmtId="167" formatCode="0.0%"/>
    <numFmt numFmtId="168" formatCode="&quot;EP&quot;\ #"/>
  </numFmts>
  <fonts count="51" x14ac:knownFonts="1">
    <font>
      <sz val="10"/>
      <color theme="1"/>
      <name val="Arial"/>
      <family val="2"/>
    </font>
    <font>
      <sz val="14"/>
      <color theme="1"/>
      <name val="Calibri"/>
      <family val="2"/>
      <scheme val="minor"/>
    </font>
    <font>
      <sz val="10"/>
      <color theme="1"/>
      <name val="Arial"/>
      <family val="2"/>
    </font>
    <font>
      <b/>
      <sz val="10"/>
      <color theme="1"/>
      <name val="Arial"/>
      <family val="2"/>
    </font>
    <font>
      <i/>
      <sz val="10"/>
      <color theme="1"/>
      <name val="Arial"/>
      <family val="2"/>
    </font>
    <font>
      <sz val="10"/>
      <name val="Arial"/>
      <family val="2"/>
    </font>
    <font>
      <b/>
      <i/>
      <sz val="10"/>
      <color theme="1"/>
      <name val="Arial"/>
      <family val="2"/>
    </font>
    <font>
      <b/>
      <sz val="18"/>
      <color theme="1"/>
      <name val="Arial"/>
      <family val="2"/>
    </font>
    <font>
      <sz val="8"/>
      <name val="Arial"/>
      <family val="2"/>
    </font>
    <font>
      <sz val="11"/>
      <color theme="1"/>
      <name val="Arial"/>
      <family val="2"/>
    </font>
    <font>
      <u/>
      <sz val="11"/>
      <color theme="1"/>
      <name val="Arial"/>
      <family val="2"/>
    </font>
    <font>
      <b/>
      <sz val="22"/>
      <color theme="1"/>
      <name val="Arial"/>
      <family val="2"/>
    </font>
    <font>
      <b/>
      <sz val="10"/>
      <name val="Arial"/>
      <family val="2"/>
    </font>
    <font>
      <sz val="12"/>
      <color theme="1"/>
      <name val="Arial"/>
      <family val="2"/>
    </font>
    <font>
      <sz val="10"/>
      <color theme="0"/>
      <name val="Arial"/>
      <family val="2"/>
    </font>
    <font>
      <sz val="10"/>
      <color rgb="FFFF0000"/>
      <name val="Arial"/>
      <family val="2"/>
    </font>
    <font>
      <sz val="9"/>
      <color indexed="81"/>
      <name val="Segoe UI"/>
      <family val="2"/>
    </font>
    <font>
      <b/>
      <sz val="9"/>
      <color indexed="81"/>
      <name val="Segoe UI"/>
      <family val="2"/>
    </font>
    <font>
      <b/>
      <u/>
      <sz val="9"/>
      <color indexed="81"/>
      <name val="Segoe UI"/>
      <family val="2"/>
    </font>
    <font>
      <sz val="11"/>
      <color indexed="81"/>
      <name val="Arial"/>
      <family val="2"/>
    </font>
    <font>
      <sz val="15"/>
      <color rgb="FFFF0000"/>
      <name val="Arial"/>
      <family val="2"/>
    </font>
    <font>
      <sz val="14"/>
      <name val="Arial"/>
      <family val="2"/>
    </font>
    <font>
      <sz val="8"/>
      <color rgb="FFFF0000"/>
      <name val="Arial"/>
      <family val="2"/>
    </font>
    <font>
      <b/>
      <sz val="10"/>
      <color theme="0"/>
      <name val="Arial"/>
      <family val="2"/>
    </font>
    <font>
      <b/>
      <sz val="14"/>
      <color rgb="FFC00000"/>
      <name val="Arial"/>
      <family val="2"/>
    </font>
    <font>
      <sz val="12"/>
      <color rgb="FFC00000"/>
      <name val="Arial"/>
      <family val="2"/>
    </font>
    <font>
      <sz val="10"/>
      <color theme="1"/>
      <name val="Trade Gothic"/>
    </font>
    <font>
      <b/>
      <sz val="14"/>
      <color rgb="FFC00000"/>
      <name val="Trade Gothic"/>
    </font>
    <font>
      <sz val="14"/>
      <name val="Trade Gothic"/>
    </font>
    <font>
      <sz val="15"/>
      <color rgb="FFFF0000"/>
      <name val="Trade Gothic"/>
    </font>
    <font>
      <b/>
      <sz val="10"/>
      <color theme="1"/>
      <name val="Trade Gothic"/>
    </font>
    <font>
      <sz val="10"/>
      <name val="Trade Gothic"/>
    </font>
    <font>
      <sz val="10"/>
      <color theme="0"/>
      <name val="Trade Gothic"/>
    </font>
    <font>
      <sz val="8"/>
      <color theme="1"/>
      <name val="Trade Gothic"/>
    </font>
    <font>
      <b/>
      <u/>
      <sz val="10"/>
      <color theme="1"/>
      <name val="Trade Gothic"/>
    </font>
    <font>
      <sz val="11"/>
      <name val="Trade Gothic"/>
    </font>
    <font>
      <b/>
      <sz val="11"/>
      <color theme="1"/>
      <name val="Trade Gothic"/>
    </font>
    <font>
      <sz val="11"/>
      <color theme="1"/>
      <name val="Trade Gothic"/>
    </font>
    <font>
      <b/>
      <sz val="11"/>
      <color rgb="FFC00000"/>
      <name val="Trade Gothic"/>
    </font>
    <font>
      <b/>
      <sz val="14"/>
      <name val="Trade Gothic"/>
    </font>
    <font>
      <sz val="8"/>
      <color theme="0"/>
      <name val="Trade Gothic"/>
    </font>
    <font>
      <sz val="8"/>
      <name val="Trade Gothic"/>
    </font>
    <font>
      <b/>
      <sz val="24"/>
      <color theme="1"/>
      <name val="Trade Gothic"/>
    </font>
    <font>
      <b/>
      <sz val="22"/>
      <color rgb="FFC00000"/>
      <name val="Trade Gothic"/>
    </font>
    <font>
      <b/>
      <sz val="10"/>
      <name val="Trade Gothic"/>
    </font>
    <font>
      <b/>
      <sz val="18"/>
      <color rgb="FFC00000"/>
      <name val="Trade Gothic"/>
    </font>
    <font>
      <sz val="18"/>
      <color rgb="FFC00000"/>
      <name val="Trade Gothic"/>
    </font>
    <font>
      <sz val="10"/>
      <color rgb="FF000000"/>
      <name val="Trade Gothic"/>
    </font>
    <font>
      <sz val="12"/>
      <color theme="0"/>
      <name val="Trade Gothic"/>
    </font>
    <font>
      <sz val="9"/>
      <color indexed="81"/>
      <name val="Segoe UI"/>
      <charset val="1"/>
    </font>
    <font>
      <sz val="11"/>
      <color indexed="81"/>
      <name val="Calibri"/>
      <family val="2"/>
      <scheme val="minor"/>
    </font>
  </fonts>
  <fills count="24">
    <fill>
      <patternFill patternType="none"/>
    </fill>
    <fill>
      <patternFill patternType="gray125"/>
    </fill>
    <fill>
      <patternFill patternType="solid">
        <fgColor theme="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FF99FF"/>
        <bgColor indexed="64"/>
      </patternFill>
    </fill>
    <fill>
      <patternFill patternType="solid">
        <fgColor rgb="FFFF0000"/>
        <bgColor indexed="64"/>
      </patternFill>
    </fill>
    <fill>
      <patternFill patternType="solid">
        <fgColor theme="5" tint="0.79998168889431442"/>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7"/>
        <bgColor indexed="64"/>
      </patternFill>
    </fill>
    <fill>
      <patternFill patternType="solid">
        <fgColor rgb="FF00B050"/>
        <bgColor indexed="64"/>
      </patternFill>
    </fill>
    <fill>
      <patternFill patternType="solid">
        <fgColor rgb="FFC00000"/>
        <bgColor indexed="64"/>
      </patternFill>
    </fill>
    <fill>
      <patternFill patternType="solid">
        <fgColor rgb="FF92D050"/>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5"/>
        <bgColor indexed="64"/>
      </patternFill>
    </fill>
    <fill>
      <patternFill patternType="solid">
        <fgColor theme="1"/>
        <bgColor indexed="64"/>
      </patternFill>
    </fill>
    <fill>
      <patternFill patternType="solid">
        <fgColor rgb="FFFFD54F"/>
        <bgColor indexed="64"/>
      </patternFill>
    </fill>
    <fill>
      <patternFill patternType="solid">
        <fgColor theme="8" tint="0.79998168889431442"/>
        <bgColor indexed="64"/>
      </patternFill>
    </fill>
  </fills>
  <borders count="10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style="thin">
        <color indexed="64"/>
      </bottom>
      <diagonal/>
    </border>
    <border>
      <left style="hair">
        <color indexed="64"/>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diagonal/>
    </border>
    <border>
      <left style="medium">
        <color indexed="64"/>
      </left>
      <right/>
      <top/>
      <bottom/>
      <diagonal/>
    </border>
    <border>
      <left/>
      <right/>
      <top style="medium">
        <color indexed="64"/>
      </top>
      <bottom style="medium">
        <color indexed="64"/>
      </bottom>
      <diagonal/>
    </border>
    <border>
      <left style="thin">
        <color indexed="64"/>
      </left>
      <right style="hair">
        <color indexed="64"/>
      </right>
      <top style="hair">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right style="thin">
        <color indexed="64"/>
      </right>
      <top style="hair">
        <color indexed="64"/>
      </top>
      <bottom style="hair">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diagonal/>
    </border>
    <border>
      <left/>
      <right style="medium">
        <color indexed="64"/>
      </right>
      <top/>
      <bottom style="hair">
        <color indexed="64"/>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diagonal/>
    </border>
    <border>
      <left style="medium">
        <color indexed="64"/>
      </left>
      <right style="medium">
        <color indexed="64"/>
      </right>
      <top/>
      <bottom/>
      <diagonal/>
    </border>
  </borders>
  <cellStyleXfs count="9">
    <xf numFmtId="0" fontId="0" fillId="0" borderId="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9" fontId="1" fillId="0" borderId="0" applyFont="0" applyFill="0" applyBorder="0" applyAlignment="0" applyProtection="0"/>
  </cellStyleXfs>
  <cellXfs count="1133">
    <xf numFmtId="0" fontId="0" fillId="0" borderId="0" xfId="0"/>
    <xf numFmtId="0" fontId="0" fillId="0" borderId="3" xfId="0" applyBorder="1"/>
    <xf numFmtId="0" fontId="0" fillId="2" borderId="0" xfId="0" applyFill="1"/>
    <xf numFmtId="0" fontId="4" fillId="0" borderId="0" xfId="0" applyFont="1"/>
    <xf numFmtId="0" fontId="0" fillId="0" borderId="0" xfId="0" applyAlignment="1">
      <alignment horizontal="left" vertical="center" wrapText="1"/>
    </xf>
    <xf numFmtId="0" fontId="0" fillId="0" borderId="0" xfId="0" applyAlignment="1">
      <alignment vertical="center"/>
    </xf>
    <xf numFmtId="0" fontId="0" fillId="0" borderId="11" xfId="0" applyBorder="1"/>
    <xf numFmtId="0" fontId="3" fillId="0" borderId="0" xfId="0" applyFont="1" applyAlignment="1">
      <alignment vertical="center"/>
    </xf>
    <xf numFmtId="0" fontId="0" fillId="0" borderId="17" xfId="0" applyBorder="1"/>
    <xf numFmtId="14" fontId="0" fillId="0" borderId="0" xfId="0" applyNumberFormat="1"/>
    <xf numFmtId="0" fontId="3" fillId="0" borderId="0" xfId="0" applyFont="1" applyAlignment="1">
      <alignment horizontal="left" vertical="center" wrapText="1"/>
    </xf>
    <xf numFmtId="164" fontId="0" fillId="0" borderId="0" xfId="0" applyNumberFormat="1"/>
    <xf numFmtId="0" fontId="11" fillId="0" borderId="0" xfId="0" applyFont="1"/>
    <xf numFmtId="0" fontId="7" fillId="0" borderId="0" xfId="0" applyFont="1"/>
    <xf numFmtId="0" fontId="0" fillId="3" borderId="0" xfId="0" applyFill="1"/>
    <xf numFmtId="164" fontId="0" fillId="4" borderId="0" xfId="0" applyNumberFormat="1" applyFill="1"/>
    <xf numFmtId="0" fontId="7" fillId="0" borderId="3" xfId="0" applyFont="1" applyBorder="1"/>
    <xf numFmtId="0" fontId="0" fillId="0" borderId="3" xfId="0" applyBorder="1" applyAlignment="1">
      <alignment horizontal="left" vertical="center" wrapText="1"/>
    </xf>
    <xf numFmtId="14" fontId="0" fillId="3" borderId="0" xfId="0" applyNumberFormat="1" applyFill="1"/>
    <xf numFmtId="0" fontId="0" fillId="0" borderId="0" xfId="0" applyAlignment="1">
      <alignment vertical="center" wrapText="1"/>
    </xf>
    <xf numFmtId="0" fontId="0" fillId="3" borderId="2" xfId="0" applyFill="1" applyBorder="1" applyAlignment="1">
      <alignment horizontal="center"/>
    </xf>
    <xf numFmtId="0" fontId="0" fillId="3" borderId="3" xfId="0" applyFill="1" applyBorder="1" applyAlignment="1">
      <alignment horizontal="center"/>
    </xf>
    <xf numFmtId="164" fontId="0" fillId="3" borderId="0" xfId="0" applyNumberFormat="1" applyFill="1"/>
    <xf numFmtId="0" fontId="0" fillId="3" borderId="5" xfId="0" applyFill="1" applyBorder="1" applyAlignment="1">
      <alignment horizontal="center"/>
    </xf>
    <xf numFmtId="0" fontId="0" fillId="3" borderId="0" xfId="0" applyFill="1" applyAlignment="1">
      <alignment horizontal="center"/>
    </xf>
    <xf numFmtId="165" fontId="0" fillId="3" borderId="0" xfId="0" applyNumberFormat="1" applyFill="1"/>
    <xf numFmtId="0" fontId="9" fillId="0" borderId="0" xfId="0" applyFont="1"/>
    <xf numFmtId="14" fontId="0" fillId="0" borderId="3" xfId="0" applyNumberFormat="1" applyBorder="1"/>
    <xf numFmtId="164" fontId="3" fillId="5" borderId="0" xfId="0" applyNumberFormat="1" applyFont="1" applyFill="1"/>
    <xf numFmtId="0" fontId="0" fillId="5" borderId="0" xfId="0" applyFill="1"/>
    <xf numFmtId="0" fontId="0" fillId="2" borderId="3" xfId="0" applyFill="1" applyBorder="1"/>
    <xf numFmtId="0" fontId="0" fillId="5" borderId="3" xfId="0" applyFill="1" applyBorder="1"/>
    <xf numFmtId="165" fontId="0" fillId="0" borderId="0" xfId="0" applyNumberFormat="1"/>
    <xf numFmtId="164" fontId="0" fillId="2" borderId="0" xfId="0" applyNumberFormat="1" applyFill="1"/>
    <xf numFmtId="0" fontId="6" fillId="0" borderId="17" xfId="0" applyFont="1" applyBorder="1"/>
    <xf numFmtId="0" fontId="3" fillId="0" borderId="17" xfId="0" applyFont="1" applyBorder="1"/>
    <xf numFmtId="164" fontId="3" fillId="0" borderId="17" xfId="0" applyNumberFormat="1" applyFont="1" applyBorder="1"/>
    <xf numFmtId="164" fontId="3" fillId="2" borderId="17" xfId="0" applyNumberFormat="1" applyFont="1" applyFill="1" applyBorder="1"/>
    <xf numFmtId="0" fontId="3" fillId="0" borderId="0" xfId="0" applyFont="1" applyAlignment="1">
      <alignment wrapText="1"/>
    </xf>
    <xf numFmtId="0" fontId="0" fillId="0" borderId="0" xfId="0" applyAlignment="1">
      <alignment horizontal="left" vertical="center"/>
    </xf>
    <xf numFmtId="14" fontId="0" fillId="0" borderId="0" xfId="0" applyNumberFormat="1" applyAlignment="1">
      <alignment horizontal="center" vertical="center"/>
    </xf>
    <xf numFmtId="0" fontId="0" fillId="0" borderId="0" xfId="0" applyAlignment="1">
      <alignment horizontal="center" vertical="center"/>
    </xf>
    <xf numFmtId="0" fontId="0" fillId="0" borderId="0" xfId="0" applyAlignment="1">
      <alignment horizontal="left"/>
    </xf>
    <xf numFmtId="0" fontId="0" fillId="0" borderId="0" xfId="0" applyAlignment="1">
      <alignment horizontal="right" vertical="center"/>
    </xf>
    <xf numFmtId="0" fontId="4" fillId="0" borderId="0" xfId="0" applyFont="1" applyAlignment="1">
      <alignment horizontal="left" wrapText="1"/>
    </xf>
    <xf numFmtId="0" fontId="0" fillId="0" borderId="0" xfId="0" applyAlignment="1">
      <alignment horizontal="right" vertical="center" wrapText="1"/>
    </xf>
    <xf numFmtId="0" fontId="5" fillId="0" borderId="0" xfId="0" applyFont="1" applyAlignment="1">
      <alignment horizontal="left" vertical="center" wrapText="1"/>
    </xf>
    <xf numFmtId="44" fontId="0" fillId="0" borderId="0" xfId="0" applyNumberFormat="1" applyAlignment="1">
      <alignment horizontal="left" vertical="center"/>
    </xf>
    <xf numFmtId="164" fontId="0" fillId="0" borderId="0" xfId="0" applyNumberFormat="1" applyAlignment="1">
      <alignment horizontal="left" vertical="center"/>
    </xf>
    <xf numFmtId="0" fontId="3" fillId="0" borderId="0" xfId="0" applyFont="1" applyAlignment="1">
      <alignment vertical="center" wrapText="1"/>
    </xf>
    <xf numFmtId="44" fontId="4" fillId="0" borderId="0" xfId="0" applyNumberFormat="1" applyFont="1"/>
    <xf numFmtId="44" fontId="0" fillId="0" borderId="0" xfId="0" applyNumberFormat="1" applyAlignment="1">
      <alignment vertical="center"/>
    </xf>
    <xf numFmtId="0" fontId="4" fillId="0" borderId="0" xfId="0" applyFont="1" applyAlignment="1">
      <alignment wrapText="1"/>
    </xf>
    <xf numFmtId="44" fontId="3" fillId="0" borderId="0" xfId="0" applyNumberFormat="1" applyFont="1" applyAlignment="1">
      <alignment vertical="center"/>
    </xf>
    <xf numFmtId="0" fontId="9" fillId="0" borderId="0" xfId="0" applyFont="1" applyAlignment="1">
      <alignment wrapText="1"/>
    </xf>
    <xf numFmtId="44" fontId="0" fillId="0" borderId="0" xfId="3" applyFont="1"/>
    <xf numFmtId="44" fontId="0" fillId="0" borderId="0" xfId="3" applyFont="1" applyBorder="1"/>
    <xf numFmtId="0" fontId="0" fillId="0" borderId="1" xfId="0" applyBorder="1"/>
    <xf numFmtId="44" fontId="0" fillId="0" borderId="0" xfId="3" applyFont="1" applyFill="1" applyBorder="1" applyAlignment="1">
      <alignment vertical="center"/>
    </xf>
    <xf numFmtId="0" fontId="0" fillId="0" borderId="0" xfId="0" applyAlignment="1">
      <alignment horizontal="center"/>
    </xf>
    <xf numFmtId="44" fontId="0" fillId="0" borderId="0" xfId="0" applyNumberFormat="1"/>
    <xf numFmtId="9" fontId="0" fillId="0" borderId="0" xfId="1" applyFont="1"/>
    <xf numFmtId="44" fontId="3" fillId="0" borderId="0" xfId="0" applyNumberFormat="1" applyFont="1"/>
    <xf numFmtId="44" fontId="0" fillId="0" borderId="0" xfId="3" applyFont="1" applyFill="1" applyBorder="1"/>
    <xf numFmtId="0" fontId="0" fillId="0" borderId="0" xfId="0" applyAlignment="1">
      <alignment vertical="top" wrapText="1"/>
    </xf>
    <xf numFmtId="0" fontId="0" fillId="0" borderId="0" xfId="0" applyBorder="1"/>
    <xf numFmtId="0" fontId="0" fillId="0" borderId="0" xfId="0" applyFill="1" applyBorder="1"/>
    <xf numFmtId="0" fontId="0" fillId="0" borderId="8" xfId="0" applyBorder="1"/>
    <xf numFmtId="44" fontId="0" fillId="0" borderId="1" xfId="3" applyFont="1" applyBorder="1"/>
    <xf numFmtId="44" fontId="0" fillId="0" borderId="0" xfId="3" applyFont="1" applyFill="1"/>
    <xf numFmtId="0" fontId="0" fillId="0" borderId="0" xfId="0" applyFill="1"/>
    <xf numFmtId="0" fontId="0" fillId="0" borderId="0" xfId="0" applyBorder="1" applyAlignment="1"/>
    <xf numFmtId="44" fontId="0" fillId="0" borderId="0" xfId="3" applyFont="1" applyBorder="1" applyAlignment="1"/>
    <xf numFmtId="0" fontId="0" fillId="0" borderId="1" xfId="0" applyNumberFormat="1" applyBorder="1"/>
    <xf numFmtId="0" fontId="0" fillId="0" borderId="1" xfId="1" applyNumberFormat="1" applyFont="1" applyBorder="1"/>
    <xf numFmtId="44" fontId="0" fillId="0" borderId="0" xfId="0" applyNumberFormat="1" applyBorder="1"/>
    <xf numFmtId="9" fontId="0" fillId="0" borderId="1" xfId="1" applyFont="1" applyBorder="1"/>
    <xf numFmtId="0" fontId="0" fillId="0" borderId="1" xfId="0" applyBorder="1" applyAlignment="1">
      <alignment vertical="center" wrapText="1"/>
    </xf>
    <xf numFmtId="0" fontId="0" fillId="0" borderId="1" xfId="4" applyNumberFormat="1" applyFont="1" applyBorder="1"/>
    <xf numFmtId="0" fontId="0" fillId="0" borderId="1" xfId="0" applyFill="1" applyBorder="1"/>
    <xf numFmtId="9" fontId="0" fillId="0" borderId="1" xfId="0" applyNumberFormat="1" applyBorder="1" applyAlignment="1"/>
    <xf numFmtId="0" fontId="0" fillId="0" borderId="0" xfId="0" applyBorder="1" applyAlignment="1">
      <alignment horizontal="center"/>
    </xf>
    <xf numFmtId="44" fontId="0" fillId="0" borderId="1" xfId="0" applyNumberFormat="1" applyBorder="1"/>
    <xf numFmtId="0" fontId="0" fillId="6" borderId="1" xfId="0" applyFill="1" applyBorder="1"/>
    <xf numFmtId="0" fontId="0" fillId="6" borderId="22" xfId="0" applyFill="1" applyBorder="1"/>
    <xf numFmtId="0" fontId="0" fillId="6" borderId="23" xfId="0" applyFill="1" applyBorder="1"/>
    <xf numFmtId="43" fontId="0" fillId="6" borderId="1" xfId="4" applyFont="1" applyFill="1" applyBorder="1"/>
    <xf numFmtId="44" fontId="0" fillId="6" borderId="1" xfId="0" applyNumberFormat="1" applyFill="1" applyBorder="1"/>
    <xf numFmtId="0" fontId="3" fillId="0" borderId="19" xfId="0" applyFont="1" applyBorder="1"/>
    <xf numFmtId="0" fontId="3" fillId="0" borderId="19" xfId="0" applyFont="1" applyBorder="1" applyAlignment="1">
      <alignment vertical="top" wrapText="1"/>
    </xf>
    <xf numFmtId="0" fontId="0" fillId="3" borderId="20" xfId="0" applyFill="1" applyBorder="1" applyProtection="1">
      <protection locked="0"/>
    </xf>
    <xf numFmtId="44" fontId="0" fillId="0" borderId="1" xfId="3" applyFont="1" applyBorder="1" applyAlignment="1">
      <alignment horizontal="left"/>
    </xf>
    <xf numFmtId="0" fontId="0" fillId="0" borderId="0" xfId="0" applyBorder="1" applyAlignment="1">
      <alignment horizontal="left"/>
    </xf>
    <xf numFmtId="44" fontId="0" fillId="0" borderId="0" xfId="0" applyNumberFormat="1" applyBorder="1" applyAlignment="1">
      <alignment horizontal="center"/>
    </xf>
    <xf numFmtId="44" fontId="3" fillId="0" borderId="0" xfId="3" applyFont="1" applyFill="1" applyBorder="1" applyAlignment="1">
      <alignment horizontal="center" vertical="center"/>
    </xf>
    <xf numFmtId="44" fontId="0" fillId="0" borderId="17" xfId="3" applyFont="1" applyFill="1" applyBorder="1" applyAlignment="1">
      <alignment horizontal="center" vertical="center"/>
    </xf>
    <xf numFmtId="0" fontId="0" fillId="3" borderId="16" xfId="3" applyNumberFormat="1" applyFont="1" applyFill="1" applyBorder="1" applyAlignment="1" applyProtection="1">
      <alignment horizontal="right"/>
      <protection locked="0"/>
    </xf>
    <xf numFmtId="44" fontId="0" fillId="3" borderId="18" xfId="3" applyFont="1" applyFill="1" applyBorder="1" applyProtection="1">
      <protection locked="0"/>
    </xf>
    <xf numFmtId="0" fontId="0" fillId="0" borderId="0" xfId="0" applyNumberFormat="1" applyBorder="1"/>
    <xf numFmtId="44" fontId="0" fillId="0" borderId="0" xfId="0" applyNumberFormat="1" applyFill="1" applyBorder="1"/>
    <xf numFmtId="0" fontId="0" fillId="11" borderId="0" xfId="0" applyFill="1"/>
    <xf numFmtId="0" fontId="5" fillId="0" borderId="0" xfId="0" applyFont="1"/>
    <xf numFmtId="43" fontId="0" fillId="0" borderId="1" xfId="4" applyFont="1" applyBorder="1"/>
    <xf numFmtId="44" fontId="0" fillId="0" borderId="8" xfId="3" applyFont="1" applyBorder="1"/>
    <xf numFmtId="9" fontId="0" fillId="0" borderId="8" xfId="1" applyFont="1" applyBorder="1"/>
    <xf numFmtId="44" fontId="0" fillId="0" borderId="0" xfId="3" applyFont="1" applyFill="1" applyBorder="1" applyProtection="1">
      <protection locked="0"/>
    </xf>
    <xf numFmtId="44" fontId="0" fillId="0" borderId="4" xfId="3" applyFont="1" applyFill="1" applyBorder="1"/>
    <xf numFmtId="9" fontId="0" fillId="0" borderId="10" xfId="1" applyFont="1" applyFill="1" applyBorder="1"/>
    <xf numFmtId="44" fontId="0" fillId="11" borderId="0" xfId="3" applyFont="1" applyFill="1" applyBorder="1"/>
    <xf numFmtId="0" fontId="0" fillId="11" borderId="0" xfId="0" applyFill="1" applyBorder="1"/>
    <xf numFmtId="0" fontId="3" fillId="11" borderId="0" xfId="0" applyFont="1" applyFill="1" applyBorder="1"/>
    <xf numFmtId="44" fontId="0" fillId="11" borderId="0" xfId="3" applyFont="1" applyFill="1"/>
    <xf numFmtId="4" fontId="0" fillId="4" borderId="0" xfId="0" applyNumberFormat="1" applyFill="1" applyBorder="1" applyAlignment="1">
      <alignment horizontal="left"/>
    </xf>
    <xf numFmtId="166" fontId="0" fillId="4" borderId="0" xfId="0" applyNumberFormat="1" applyFill="1" applyBorder="1" applyAlignment="1">
      <alignment horizontal="left"/>
    </xf>
    <xf numFmtId="166" fontId="0" fillId="4" borderId="0" xfId="0" applyNumberFormat="1" applyFill="1" applyAlignment="1">
      <alignment horizontal="left"/>
    </xf>
    <xf numFmtId="44" fontId="5" fillId="0" borderId="0" xfId="3" applyFont="1" applyFill="1" applyBorder="1"/>
    <xf numFmtId="0" fontId="14" fillId="0" borderId="0" xfId="0" applyFont="1" applyFill="1" applyBorder="1"/>
    <xf numFmtId="0" fontId="14" fillId="0" borderId="0" xfId="3" applyNumberFormat="1" applyFont="1" applyFill="1" applyBorder="1" applyAlignment="1">
      <alignment horizontal="left"/>
    </xf>
    <xf numFmtId="0" fontId="14" fillId="0" borderId="0" xfId="3" applyNumberFormat="1" applyFont="1" applyFill="1" applyBorder="1"/>
    <xf numFmtId="4" fontId="14" fillId="0" borderId="0" xfId="4" applyNumberFormat="1" applyFont="1" applyFill="1" applyBorder="1" applyAlignment="1">
      <alignment horizontal="left"/>
    </xf>
    <xf numFmtId="44" fontId="14" fillId="0" borderId="0" xfId="3" applyFont="1" applyFill="1" applyBorder="1"/>
    <xf numFmtId="44" fontId="14" fillId="0" borderId="0" xfId="0" applyNumberFormat="1" applyFont="1" applyBorder="1"/>
    <xf numFmtId="44" fontId="0" fillId="0" borderId="0" xfId="3" applyFont="1" applyBorder="1" applyAlignment="1">
      <alignment horizontal="right"/>
    </xf>
    <xf numFmtId="9" fontId="0" fillId="0" borderId="0" xfId="1" applyFont="1" applyBorder="1"/>
    <xf numFmtId="0" fontId="3" fillId="0" borderId="11" xfId="0" applyFont="1" applyBorder="1" applyAlignment="1"/>
    <xf numFmtId="0" fontId="0" fillId="0" borderId="26" xfId="0" applyFont="1" applyBorder="1"/>
    <xf numFmtId="0" fontId="0" fillId="0" borderId="26" xfId="0" applyBorder="1"/>
    <xf numFmtId="0" fontId="0" fillId="0" borderId="26" xfId="0" applyFill="1" applyBorder="1"/>
    <xf numFmtId="44" fontId="5" fillId="0" borderId="26" xfId="3" applyFont="1" applyBorder="1" applyAlignment="1">
      <alignment horizontal="left"/>
    </xf>
    <xf numFmtId="0" fontId="0" fillId="0" borderId="0" xfId="0" applyFill="1" applyBorder="1" applyAlignment="1"/>
    <xf numFmtId="0" fontId="3" fillId="6" borderId="21" xfId="0" applyFont="1" applyFill="1" applyBorder="1"/>
    <xf numFmtId="0" fontId="3" fillId="6" borderId="21" xfId="0" applyFont="1" applyFill="1" applyBorder="1" applyAlignment="1">
      <alignment horizontal="left"/>
    </xf>
    <xf numFmtId="0" fontId="0" fillId="6" borderId="22" xfId="0" applyFont="1" applyFill="1" applyBorder="1" applyAlignment="1">
      <alignment horizontal="left"/>
    </xf>
    <xf numFmtId="0" fontId="0" fillId="6" borderId="23" xfId="0" applyFont="1" applyFill="1" applyBorder="1" applyAlignment="1">
      <alignment horizontal="left"/>
    </xf>
    <xf numFmtId="0" fontId="3" fillId="6" borderId="19" xfId="0" applyFont="1" applyFill="1" applyBorder="1"/>
    <xf numFmtId="0" fontId="3" fillId="0" borderId="32" xfId="0" applyFont="1" applyBorder="1"/>
    <xf numFmtId="44" fontId="0" fillId="3" borderId="35" xfId="3" applyFont="1" applyFill="1" applyBorder="1" applyProtection="1">
      <protection locked="0"/>
    </xf>
    <xf numFmtId="0" fontId="0" fillId="9" borderId="37" xfId="0" applyFill="1" applyBorder="1"/>
    <xf numFmtId="44" fontId="0" fillId="9" borderId="38" xfId="3" applyFont="1" applyFill="1" applyBorder="1"/>
    <xf numFmtId="0" fontId="0" fillId="0" borderId="32" xfId="0" applyBorder="1"/>
    <xf numFmtId="44" fontId="0" fillId="3" borderId="33" xfId="3" applyFont="1" applyFill="1" applyBorder="1" applyProtection="1">
      <protection locked="0"/>
    </xf>
    <xf numFmtId="44" fontId="0" fillId="9" borderId="35" xfId="3" applyFont="1" applyFill="1" applyBorder="1"/>
    <xf numFmtId="44" fontId="0" fillId="8" borderId="34" xfId="3" applyFont="1" applyFill="1" applyBorder="1" applyProtection="1"/>
    <xf numFmtId="44" fontId="0" fillId="3" borderId="34" xfId="3" applyFont="1" applyFill="1" applyBorder="1" applyProtection="1">
      <protection locked="0"/>
    </xf>
    <xf numFmtId="44" fontId="0" fillId="9" borderId="36" xfId="3" applyFont="1" applyFill="1" applyBorder="1"/>
    <xf numFmtId="44" fontId="0" fillId="8" borderId="31" xfId="3" applyFont="1" applyFill="1" applyBorder="1" applyProtection="1"/>
    <xf numFmtId="44" fontId="0" fillId="9" borderId="34" xfId="3" applyFont="1" applyFill="1" applyBorder="1"/>
    <xf numFmtId="44" fontId="0" fillId="8" borderId="31" xfId="3" applyFont="1" applyFill="1" applyBorder="1"/>
    <xf numFmtId="44" fontId="0" fillId="8" borderId="34" xfId="3" applyFont="1" applyFill="1" applyBorder="1"/>
    <xf numFmtId="44" fontId="0" fillId="3" borderId="33" xfId="3" applyFont="1" applyFill="1" applyBorder="1" applyAlignment="1" applyProtection="1">
      <alignment horizontal="left"/>
      <protection locked="0"/>
    </xf>
    <xf numFmtId="44" fontId="0" fillId="3" borderId="35" xfId="3" applyFont="1" applyFill="1" applyBorder="1" applyAlignment="1" applyProtection="1">
      <alignment horizontal="left"/>
      <protection locked="0"/>
    </xf>
    <xf numFmtId="44" fontId="5" fillId="0" borderId="33" xfId="3" applyFont="1" applyBorder="1" applyAlignment="1">
      <alignment horizontal="left"/>
    </xf>
    <xf numFmtId="44" fontId="2" fillId="0" borderId="38" xfId="3" applyFont="1" applyBorder="1" applyAlignment="1">
      <alignment horizontal="left"/>
    </xf>
    <xf numFmtId="44" fontId="0" fillId="0" borderId="31" xfId="3" applyFont="1" applyBorder="1"/>
    <xf numFmtId="44" fontId="3" fillId="0" borderId="36" xfId="3" applyFont="1" applyFill="1" applyBorder="1"/>
    <xf numFmtId="44" fontId="3" fillId="0" borderId="54" xfId="3" applyFont="1" applyBorder="1"/>
    <xf numFmtId="44" fontId="0" fillId="0" borderId="55" xfId="3" applyFont="1" applyFill="1" applyBorder="1"/>
    <xf numFmtId="44" fontId="2" fillId="0" borderId="55" xfId="3" applyFont="1" applyFill="1" applyBorder="1"/>
    <xf numFmtId="44" fontId="5" fillId="0" borderId="55" xfId="3" applyFont="1" applyBorder="1"/>
    <xf numFmtId="44" fontId="0" fillId="0" borderId="55" xfId="3" applyFont="1" applyBorder="1"/>
    <xf numFmtId="44" fontId="0" fillId="0" borderId="56" xfId="3" applyFont="1" applyBorder="1"/>
    <xf numFmtId="0" fontId="3" fillId="0" borderId="19" xfId="0" applyFont="1" applyFill="1" applyBorder="1"/>
    <xf numFmtId="44" fontId="3" fillId="0" borderId="12" xfId="3" applyFont="1" applyFill="1" applyBorder="1" applyAlignment="1">
      <alignment vertical="center"/>
    </xf>
    <xf numFmtId="0" fontId="0" fillId="9" borderId="53" xfId="0" applyFill="1" applyBorder="1"/>
    <xf numFmtId="0" fontId="0" fillId="9" borderId="29" xfId="0" applyFill="1" applyBorder="1"/>
    <xf numFmtId="0" fontId="0" fillId="0" borderId="32" xfId="0" applyBorder="1" applyAlignment="1">
      <alignment horizontal="right"/>
    </xf>
    <xf numFmtId="0" fontId="0" fillId="0" borderId="26" xfId="0" applyBorder="1" applyAlignment="1">
      <alignment horizontal="right"/>
    </xf>
    <xf numFmtId="44" fontId="0" fillId="4" borderId="0" xfId="3" applyFont="1" applyFill="1"/>
    <xf numFmtId="0" fontId="0" fillId="4" borderId="0" xfId="0" applyFill="1"/>
    <xf numFmtId="44" fontId="0" fillId="8" borderId="60" xfId="3" applyFont="1" applyFill="1" applyBorder="1" applyProtection="1"/>
    <xf numFmtId="0" fontId="22" fillId="0" borderId="26" xfId="0" applyFont="1" applyBorder="1"/>
    <xf numFmtId="44" fontId="0" fillId="3" borderId="46" xfId="3" applyFont="1" applyFill="1" applyBorder="1" applyAlignment="1" applyProtection="1">
      <alignment horizontal="left"/>
      <protection locked="0"/>
    </xf>
    <xf numFmtId="0" fontId="0" fillId="0" borderId="6" xfId="0" applyBorder="1"/>
    <xf numFmtId="0" fontId="0" fillId="0" borderId="7" xfId="0" applyBorder="1"/>
    <xf numFmtId="0" fontId="15" fillId="0" borderId="29" xfId="0" applyFont="1" applyBorder="1"/>
    <xf numFmtId="0" fontId="15" fillId="0" borderId="61" xfId="0" applyFont="1" applyBorder="1" applyAlignment="1">
      <alignment horizontal="left"/>
    </xf>
    <xf numFmtId="0" fontId="15" fillId="0" borderId="62" xfId="0" applyFont="1" applyBorder="1" applyAlignment="1">
      <alignment horizontal="left"/>
    </xf>
    <xf numFmtId="0" fontId="15" fillId="0" borderId="62" xfId="0" applyFont="1" applyBorder="1" applyAlignment="1">
      <alignment horizontal="right"/>
    </xf>
    <xf numFmtId="44" fontId="15" fillId="3" borderId="35" xfId="3" applyFont="1" applyFill="1" applyBorder="1" applyProtection="1">
      <protection locked="0"/>
    </xf>
    <xf numFmtId="0" fontId="0" fillId="4" borderId="0" xfId="0" applyFill="1" applyBorder="1" applyAlignment="1">
      <alignment horizontal="left" wrapText="1"/>
    </xf>
    <xf numFmtId="0" fontId="0" fillId="9" borderId="27" xfId="0" applyFill="1" applyBorder="1"/>
    <xf numFmtId="44" fontId="0" fillId="9" borderId="26" xfId="3" applyFont="1" applyFill="1" applyBorder="1"/>
    <xf numFmtId="0" fontId="0" fillId="9" borderId="47" xfId="0" applyFill="1" applyBorder="1" applyAlignment="1">
      <alignment horizontal="right"/>
    </xf>
    <xf numFmtId="0" fontId="5" fillId="0" borderId="34" xfId="0" applyFont="1" applyBorder="1" applyAlignment="1">
      <alignment horizontal="left"/>
    </xf>
    <xf numFmtId="0" fontId="5" fillId="0" borderId="26" xfId="0" applyFont="1" applyBorder="1" applyAlignment="1">
      <alignment horizontal="left"/>
    </xf>
    <xf numFmtId="0" fontId="0" fillId="6" borderId="1" xfId="0" applyFill="1" applyBorder="1" applyAlignment="1">
      <alignment horizontal="center"/>
    </xf>
    <xf numFmtId="0" fontId="0" fillId="0" borderId="0" xfId="0" applyAlignment="1">
      <alignment vertical="center" wrapText="1"/>
    </xf>
    <xf numFmtId="0" fontId="0" fillId="0" borderId="0" xfId="0" applyFont="1" applyFill="1" applyBorder="1" applyAlignment="1">
      <alignment horizontal="left"/>
    </xf>
    <xf numFmtId="0" fontId="0" fillId="0" borderId="71" xfId="0" applyBorder="1"/>
    <xf numFmtId="0" fontId="0" fillId="0" borderId="72" xfId="0" applyBorder="1"/>
    <xf numFmtId="0" fontId="0" fillId="0" borderId="73" xfId="0" applyBorder="1"/>
    <xf numFmtId="0" fontId="0" fillId="0" borderId="74" xfId="0" applyBorder="1"/>
    <xf numFmtId="0" fontId="0" fillId="3" borderId="20" xfId="0" applyFill="1" applyBorder="1" applyAlignment="1" applyProtection="1">
      <alignment shrinkToFit="1"/>
      <protection locked="0"/>
    </xf>
    <xf numFmtId="44" fontId="5" fillId="8" borderId="31" xfId="3" applyFont="1" applyFill="1" applyBorder="1" applyProtection="1"/>
    <xf numFmtId="0" fontId="5" fillId="0" borderId="26" xfId="0" applyFont="1" applyFill="1" applyBorder="1"/>
    <xf numFmtId="0" fontId="0" fillId="0" borderId="26" xfId="0" applyBorder="1" applyAlignment="1">
      <alignment horizontal="right" shrinkToFit="1"/>
    </xf>
    <xf numFmtId="0" fontId="15" fillId="0" borderId="26" xfId="0" applyFont="1" applyBorder="1" applyAlignment="1">
      <alignment horizontal="right" shrinkToFit="1"/>
    </xf>
    <xf numFmtId="44" fontId="0" fillId="8" borderId="34" xfId="3" applyFont="1" applyFill="1" applyBorder="1" applyProtection="1">
      <protection locked="0"/>
    </xf>
    <xf numFmtId="44" fontId="0" fillId="3" borderId="63" xfId="3" applyFont="1" applyFill="1" applyBorder="1" applyAlignment="1" applyProtection="1">
      <alignment horizontal="left"/>
      <protection locked="0"/>
    </xf>
    <xf numFmtId="44" fontId="0" fillId="9" borderId="49" xfId="3" applyFont="1" applyFill="1" applyBorder="1"/>
    <xf numFmtId="0" fontId="5" fillId="0" borderId="26" xfId="0" applyFont="1" applyBorder="1" applyAlignment="1">
      <alignment horizontal="right"/>
    </xf>
    <xf numFmtId="0" fontId="5" fillId="0" borderId="32" xfId="0" applyFont="1" applyBorder="1" applyAlignment="1">
      <alignment horizontal="right"/>
    </xf>
    <xf numFmtId="0" fontId="5" fillId="0" borderId="37" xfId="0" applyFont="1" applyBorder="1" applyAlignment="1">
      <alignment horizontal="right"/>
    </xf>
    <xf numFmtId="0" fontId="3" fillId="0" borderId="0" xfId="0" applyFont="1" applyFill="1" applyAlignment="1">
      <alignment horizontal="left" vertical="center"/>
    </xf>
    <xf numFmtId="44" fontId="3" fillId="0" borderId="0" xfId="3" applyFont="1" applyFill="1" applyAlignment="1">
      <alignment horizontal="left" vertical="center"/>
    </xf>
    <xf numFmtId="0" fontId="3" fillId="0" borderId="0" xfId="0" applyFont="1" applyFill="1" applyAlignment="1">
      <alignment vertical="center"/>
    </xf>
    <xf numFmtId="44" fontId="3" fillId="13" borderId="33" xfId="3" applyFont="1" applyFill="1" applyBorder="1" applyAlignment="1">
      <alignment horizontal="left" vertical="center" wrapText="1"/>
    </xf>
    <xf numFmtId="44" fontId="3" fillId="13" borderId="31" xfId="3" applyFont="1" applyFill="1" applyBorder="1" applyAlignment="1">
      <alignment vertical="center"/>
    </xf>
    <xf numFmtId="44" fontId="0" fillId="0" borderId="39" xfId="3" applyFont="1" applyBorder="1"/>
    <xf numFmtId="9" fontId="0" fillId="0" borderId="47" xfId="1" applyFont="1" applyBorder="1"/>
    <xf numFmtId="0" fontId="0" fillId="0" borderId="30" xfId="0" applyFill="1" applyBorder="1" applyAlignment="1">
      <alignment horizontal="right"/>
    </xf>
    <xf numFmtId="0" fontId="0" fillId="0" borderId="20" xfId="0" applyFill="1" applyBorder="1" applyAlignment="1" applyProtection="1">
      <alignment shrinkToFit="1"/>
      <protection locked="0"/>
    </xf>
    <xf numFmtId="44" fontId="23" fillId="4" borderId="12" xfId="3" applyFont="1" applyFill="1" applyBorder="1" applyAlignment="1" applyProtection="1">
      <alignment vertical="center"/>
    </xf>
    <xf numFmtId="0" fontId="14" fillId="4" borderId="16" xfId="3" applyNumberFormat="1" applyFont="1" applyFill="1" applyBorder="1" applyAlignment="1" applyProtection="1">
      <alignment horizontal="right"/>
    </xf>
    <xf numFmtId="44" fontId="14" fillId="4" borderId="17" xfId="3" applyFont="1" applyFill="1" applyBorder="1" applyAlignment="1" applyProtection="1">
      <alignment horizontal="center" vertical="center"/>
    </xf>
    <xf numFmtId="44" fontId="14" fillId="4" borderId="18" xfId="3" applyFont="1" applyFill="1" applyBorder="1" applyProtection="1"/>
    <xf numFmtId="0" fontId="0" fillId="0" borderId="20" xfId="0" applyFill="1" applyBorder="1" applyAlignment="1" applyProtection="1">
      <alignment vertical="top" shrinkToFit="1"/>
    </xf>
    <xf numFmtId="0" fontId="3" fillId="0" borderId="19" xfId="0" applyFont="1" applyFill="1" applyBorder="1" applyProtection="1"/>
    <xf numFmtId="0" fontId="0" fillId="0" borderId="20" xfId="0" applyFill="1" applyBorder="1" applyAlignment="1" applyProtection="1">
      <alignment shrinkToFit="1"/>
    </xf>
    <xf numFmtId="0" fontId="3" fillId="0" borderId="19" xfId="0" applyFont="1" applyFill="1" applyBorder="1" applyAlignment="1" applyProtection="1">
      <alignment vertical="top" wrapText="1"/>
    </xf>
    <xf numFmtId="44" fontId="0" fillId="3" borderId="34" xfId="3" applyFont="1" applyFill="1" applyBorder="1" applyAlignment="1" applyProtection="1">
      <alignment horizontal="left"/>
      <protection locked="0"/>
    </xf>
    <xf numFmtId="44" fontId="5" fillId="3" borderId="34" xfId="3" applyFont="1" applyFill="1" applyBorder="1" applyProtection="1"/>
    <xf numFmtId="0" fontId="5" fillId="15" borderId="34" xfId="0" applyFont="1" applyFill="1" applyBorder="1" applyAlignment="1">
      <alignment horizontal="left"/>
    </xf>
    <xf numFmtId="0" fontId="5" fillId="15" borderId="26" xfId="0" applyFont="1" applyFill="1" applyBorder="1" applyAlignment="1">
      <alignment horizontal="left"/>
    </xf>
    <xf numFmtId="0" fontId="5" fillId="15" borderId="26" xfId="0" applyFont="1" applyFill="1" applyBorder="1" applyAlignment="1">
      <alignment horizontal="right"/>
    </xf>
    <xf numFmtId="44" fontId="0" fillId="15" borderId="63" xfId="3" applyFont="1" applyFill="1" applyBorder="1" applyAlignment="1" applyProtection="1">
      <alignment horizontal="left"/>
      <protection locked="0"/>
    </xf>
    <xf numFmtId="44" fontId="3" fillId="11" borderId="0" xfId="3" applyFont="1" applyFill="1" applyBorder="1" applyAlignment="1"/>
    <xf numFmtId="44" fontId="3" fillId="11" borderId="0" xfId="3" applyFont="1" applyFill="1" applyBorder="1" applyAlignment="1">
      <alignment horizontal="left" vertical="center"/>
    </xf>
    <xf numFmtId="0" fontId="3" fillId="11" borderId="0" xfId="0" applyFont="1" applyFill="1" applyBorder="1" applyAlignment="1">
      <alignment horizontal="left"/>
    </xf>
    <xf numFmtId="44" fontId="0" fillId="11" borderId="0" xfId="3" applyFont="1" applyFill="1" applyBorder="1" applyAlignment="1"/>
    <xf numFmtId="44" fontId="0" fillId="0" borderId="0" xfId="3" applyFont="1" applyFill="1" applyBorder="1" applyProtection="1"/>
    <xf numFmtId="0" fontId="26" fillId="0" borderId="0" xfId="0" applyFont="1"/>
    <xf numFmtId="44" fontId="26" fillId="0" borderId="0" xfId="3" applyFont="1"/>
    <xf numFmtId="44" fontId="26" fillId="0" borderId="0" xfId="3" applyFont="1" applyFill="1"/>
    <xf numFmtId="44" fontId="26" fillId="0" borderId="0" xfId="3" applyFont="1" applyBorder="1" applyAlignment="1"/>
    <xf numFmtId="44" fontId="29" fillId="0" borderId="0" xfId="3" applyFont="1" applyBorder="1" applyAlignment="1">
      <alignment vertical="center"/>
    </xf>
    <xf numFmtId="0" fontId="27" fillId="0" borderId="0" xfId="0" applyFont="1" applyBorder="1" applyAlignment="1">
      <alignment horizontal="left" vertical="top" wrapText="1"/>
    </xf>
    <xf numFmtId="0" fontId="26" fillId="0" borderId="0" xfId="0" applyFont="1" applyFill="1"/>
    <xf numFmtId="0" fontId="26" fillId="0" borderId="0" xfId="0" applyFont="1" applyBorder="1"/>
    <xf numFmtId="0" fontId="26" fillId="0" borderId="0" xfId="0" applyFont="1" applyFill="1" applyBorder="1"/>
    <xf numFmtId="0" fontId="26" fillId="0" borderId="1" xfId="0" applyFont="1" applyBorder="1"/>
    <xf numFmtId="0" fontId="26" fillId="0" borderId="0" xfId="0" applyFont="1" applyAlignment="1">
      <alignment vertical="center" wrapText="1"/>
    </xf>
    <xf numFmtId="0" fontId="26" fillId="4" borderId="0" xfId="0" applyFont="1" applyFill="1" applyBorder="1" applyAlignment="1">
      <alignment horizontal="left" wrapText="1"/>
    </xf>
    <xf numFmtId="44" fontId="30" fillId="13" borderId="33" xfId="3" applyFont="1" applyFill="1" applyBorder="1" applyAlignment="1">
      <alignment horizontal="left" vertical="center" wrapText="1"/>
    </xf>
    <xf numFmtId="44" fontId="26" fillId="0" borderId="0" xfId="0" applyNumberFormat="1" applyFont="1"/>
    <xf numFmtId="0" fontId="26" fillId="0" borderId="26" xfId="0" applyFont="1" applyBorder="1"/>
    <xf numFmtId="44" fontId="26" fillId="3" borderId="35" xfId="3" applyFont="1" applyFill="1" applyBorder="1" applyProtection="1">
      <protection locked="0"/>
    </xf>
    <xf numFmtId="44" fontId="26" fillId="0" borderId="0" xfId="3" applyFont="1" applyFill="1" applyBorder="1"/>
    <xf numFmtId="44" fontId="26" fillId="3" borderId="34" xfId="3" applyFont="1" applyFill="1" applyBorder="1" applyProtection="1">
      <protection locked="0"/>
    </xf>
    <xf numFmtId="0" fontId="26" fillId="0" borderId="71" xfId="0" applyFont="1" applyBorder="1"/>
    <xf numFmtId="0" fontId="26" fillId="0" borderId="72" xfId="0" applyFont="1" applyBorder="1"/>
    <xf numFmtId="0" fontId="26" fillId="0" borderId="73" xfId="0" applyFont="1" applyBorder="1"/>
    <xf numFmtId="0" fontId="26" fillId="0" borderId="74" xfId="0" applyFont="1" applyBorder="1"/>
    <xf numFmtId="44" fontId="26" fillId="0" borderId="1" xfId="3" applyFont="1" applyBorder="1"/>
    <xf numFmtId="44" fontId="26" fillId="9" borderId="38" xfId="3" applyFont="1" applyFill="1" applyBorder="1"/>
    <xf numFmtId="44" fontId="26" fillId="9" borderId="36" xfId="3" applyFont="1" applyFill="1" applyBorder="1"/>
    <xf numFmtId="44" fontId="26" fillId="3" borderId="33" xfId="3" applyFont="1" applyFill="1" applyBorder="1" applyProtection="1">
      <protection locked="0"/>
    </xf>
    <xf numFmtId="44" fontId="26" fillId="8" borderId="34" xfId="3" applyFont="1" applyFill="1" applyBorder="1" applyProtection="1"/>
    <xf numFmtId="0" fontId="33" fillId="0" borderId="26" xfId="0" applyFont="1" applyBorder="1" applyAlignment="1">
      <alignment horizontal="right"/>
    </xf>
    <xf numFmtId="44" fontId="26" fillId="9" borderId="35" xfId="3" applyFont="1" applyFill="1" applyBorder="1"/>
    <xf numFmtId="44" fontId="26" fillId="9" borderId="34" xfId="3" applyFont="1" applyFill="1" applyBorder="1"/>
    <xf numFmtId="44" fontId="26" fillId="0" borderId="0" xfId="3" applyFont="1" applyBorder="1"/>
    <xf numFmtId="0" fontId="26" fillId="9" borderId="37" xfId="0" applyFont="1" applyFill="1" applyBorder="1"/>
    <xf numFmtId="44" fontId="26" fillId="8" borderId="34" xfId="3" applyFont="1" applyFill="1" applyBorder="1"/>
    <xf numFmtId="0" fontId="26" fillId="0" borderId="26" xfId="0" applyFont="1" applyBorder="1" applyAlignment="1">
      <alignment horizontal="right" shrinkToFit="1"/>
    </xf>
    <xf numFmtId="0" fontId="26" fillId="0" borderId="26" xfId="0" applyFont="1" applyFill="1" applyBorder="1"/>
    <xf numFmtId="0" fontId="31" fillId="0" borderId="26" xfId="0" applyFont="1" applyFill="1" applyBorder="1"/>
    <xf numFmtId="44" fontId="26" fillId="3" borderId="33" xfId="3" applyFont="1" applyFill="1" applyBorder="1" applyAlignment="1" applyProtection="1">
      <alignment horizontal="left"/>
      <protection locked="0"/>
    </xf>
    <xf numFmtId="0" fontId="26" fillId="0" borderId="0" xfId="0" applyFont="1" applyBorder="1" applyProtection="1"/>
    <xf numFmtId="0" fontId="26" fillId="0" borderId="26" xfId="0" applyFont="1" applyBorder="1" applyAlignment="1">
      <alignment horizontal="right"/>
    </xf>
    <xf numFmtId="44" fontId="26" fillId="3" borderId="35" xfId="3" applyFont="1" applyFill="1" applyBorder="1" applyAlignment="1" applyProtection="1">
      <alignment horizontal="left"/>
      <protection locked="0"/>
    </xf>
    <xf numFmtId="0" fontId="26" fillId="0" borderId="1" xfId="0" applyFont="1" applyFill="1" applyBorder="1"/>
    <xf numFmtId="43" fontId="26" fillId="6" borderId="1" xfId="4" applyFont="1" applyFill="1" applyBorder="1"/>
    <xf numFmtId="0" fontId="31" fillId="0" borderId="26" xfId="0" applyFont="1" applyBorder="1" applyAlignment="1">
      <alignment horizontal="right"/>
    </xf>
    <xf numFmtId="0" fontId="31" fillId="0" borderId="32" xfId="0" applyFont="1" applyBorder="1" applyAlignment="1">
      <alignment horizontal="right"/>
    </xf>
    <xf numFmtId="44" fontId="31" fillId="0" borderId="33" xfId="3" applyFont="1" applyBorder="1" applyAlignment="1">
      <alignment horizontal="left"/>
    </xf>
    <xf numFmtId="44" fontId="26" fillId="0" borderId="31" xfId="3" applyFont="1" applyBorder="1"/>
    <xf numFmtId="0" fontId="31" fillId="0" borderId="37" xfId="0" applyFont="1" applyBorder="1" applyAlignment="1">
      <alignment horizontal="right"/>
    </xf>
    <xf numFmtId="44" fontId="26" fillId="0" borderId="38" xfId="3" applyFont="1" applyBorder="1" applyAlignment="1">
      <alignment horizontal="left"/>
    </xf>
    <xf numFmtId="0" fontId="26" fillId="6" borderId="1" xfId="0" applyFont="1" applyFill="1" applyBorder="1"/>
    <xf numFmtId="0" fontId="26" fillId="0" borderId="0" xfId="0" applyFont="1" applyBorder="1" applyAlignment="1"/>
    <xf numFmtId="0" fontId="26" fillId="0" borderId="0" xfId="0" applyFont="1" applyFill="1" applyBorder="1" applyAlignment="1"/>
    <xf numFmtId="0" fontId="26" fillId="0" borderId="0" xfId="0" applyNumberFormat="1" applyFont="1" applyBorder="1"/>
    <xf numFmtId="44" fontId="26" fillId="0" borderId="0" xfId="0" applyNumberFormat="1" applyFont="1" applyFill="1" applyBorder="1"/>
    <xf numFmtId="0" fontId="26" fillId="0" borderId="0" xfId="0" applyFont="1" applyBorder="1" applyAlignment="1">
      <alignment horizontal="left"/>
    </xf>
    <xf numFmtId="44" fontId="26" fillId="0" borderId="0" xfId="0" applyNumberFormat="1" applyFont="1" applyBorder="1" applyAlignment="1">
      <alignment horizontal="center"/>
    </xf>
    <xf numFmtId="44" fontId="30" fillId="0" borderId="54" xfId="3" applyFont="1" applyBorder="1"/>
    <xf numFmtId="44" fontId="26" fillId="0" borderId="55" xfId="3" applyFont="1" applyFill="1" applyBorder="1"/>
    <xf numFmtId="44" fontId="31" fillId="0" borderId="26" xfId="3" applyFont="1" applyBorder="1" applyAlignment="1">
      <alignment horizontal="left"/>
    </xf>
    <xf numFmtId="0" fontId="31" fillId="0" borderId="0" xfId="0" applyFont="1"/>
    <xf numFmtId="44" fontId="31" fillId="0" borderId="55" xfId="3" applyFont="1" applyBorder="1"/>
    <xf numFmtId="44" fontId="26" fillId="0" borderId="55" xfId="3" applyFont="1" applyBorder="1"/>
    <xf numFmtId="44" fontId="26" fillId="0" borderId="56" xfId="3" applyFont="1" applyBorder="1"/>
    <xf numFmtId="44" fontId="26" fillId="0" borderId="0" xfId="3" applyFont="1" applyBorder="1" applyAlignment="1">
      <alignment horizontal="right"/>
    </xf>
    <xf numFmtId="0" fontId="30" fillId="0" borderId="0" xfId="0" applyFont="1" applyFill="1" applyAlignment="1">
      <alignment vertical="center"/>
    </xf>
    <xf numFmtId="0" fontId="30" fillId="0" borderId="0" xfId="0" applyFont="1" applyFill="1" applyAlignment="1">
      <alignment horizontal="left" vertical="center"/>
    </xf>
    <xf numFmtId="44" fontId="26" fillId="4" borderId="0" xfId="3" applyFont="1" applyFill="1"/>
    <xf numFmtId="0" fontId="26" fillId="4" borderId="0" xfId="0" applyFont="1" applyFill="1"/>
    <xf numFmtId="0" fontId="35" fillId="0" borderId="0" xfId="0" applyFont="1" applyBorder="1" applyAlignment="1">
      <alignment horizontal="left" vertical="top" wrapText="1"/>
    </xf>
    <xf numFmtId="0" fontId="38" fillId="0" borderId="0" xfId="0" applyFont="1" applyBorder="1" applyAlignment="1">
      <alignment horizontal="left" vertical="top" wrapText="1"/>
    </xf>
    <xf numFmtId="44" fontId="37" fillId="0" borderId="17" xfId="3" applyFont="1" applyFill="1" applyBorder="1" applyAlignment="1">
      <alignment horizontal="center" vertical="center"/>
    </xf>
    <xf numFmtId="0" fontId="35" fillId="0" borderId="0" xfId="0" applyFont="1" applyBorder="1" applyAlignment="1">
      <alignment horizontal="left" vertical="center" wrapText="1"/>
    </xf>
    <xf numFmtId="0" fontId="37" fillId="3" borderId="16" xfId="3" applyNumberFormat="1" applyFont="1" applyFill="1" applyBorder="1" applyAlignment="1" applyProtection="1">
      <alignment horizontal="right" vertical="center"/>
      <protection locked="0"/>
    </xf>
    <xf numFmtId="0" fontId="37" fillId="3" borderId="18" xfId="3" applyNumberFormat="1" applyFont="1" applyFill="1" applyBorder="1" applyAlignment="1" applyProtection="1">
      <alignment horizontal="left" vertical="center"/>
      <protection locked="0"/>
    </xf>
    <xf numFmtId="0" fontId="30" fillId="6" borderId="6" xfId="0" applyFont="1" applyFill="1" applyBorder="1"/>
    <xf numFmtId="0" fontId="26" fillId="6" borderId="6" xfId="0" applyFont="1" applyFill="1" applyBorder="1"/>
    <xf numFmtId="0" fontId="30" fillId="6" borderId="1" xfId="0" applyFont="1" applyFill="1" applyBorder="1" applyAlignment="1">
      <alignment horizontal="left"/>
    </xf>
    <xf numFmtId="0" fontId="26" fillId="0" borderId="0" xfId="0" applyNumberFormat="1" applyFont="1"/>
    <xf numFmtId="0" fontId="26" fillId="0" borderId="0" xfId="0" applyNumberFormat="1" applyFont="1" applyFill="1" applyBorder="1"/>
    <xf numFmtId="44" fontId="26" fillId="0" borderId="1" xfId="3" applyFont="1" applyFill="1" applyBorder="1"/>
    <xf numFmtId="0" fontId="26" fillId="6" borderId="1" xfId="0" applyFont="1" applyFill="1" applyBorder="1" applyAlignment="1">
      <alignment horizontal="left"/>
    </xf>
    <xf numFmtId="44" fontId="31" fillId="8" borderId="34" xfId="3" applyFont="1" applyFill="1" applyBorder="1" applyProtection="1"/>
    <xf numFmtId="44" fontId="26" fillId="0" borderId="0" xfId="0" applyNumberFormat="1" applyFont="1" applyAlignment="1"/>
    <xf numFmtId="0" fontId="26" fillId="9" borderId="26" xfId="0" applyFont="1" applyFill="1" applyBorder="1"/>
    <xf numFmtId="0" fontId="26" fillId="9" borderId="26" xfId="0" applyFont="1" applyFill="1" applyBorder="1" applyAlignment="1">
      <alignment horizontal="right"/>
    </xf>
    <xf numFmtId="0" fontId="26" fillId="11" borderId="1" xfId="0" applyFont="1" applyFill="1" applyBorder="1" applyAlignment="1"/>
    <xf numFmtId="0" fontId="26" fillId="11" borderId="6" xfId="0" applyFont="1" applyFill="1" applyBorder="1" applyAlignment="1"/>
    <xf numFmtId="0" fontId="26" fillId="11" borderId="8" xfId="0" applyFont="1" applyFill="1" applyBorder="1" applyAlignment="1"/>
    <xf numFmtId="0" fontId="26" fillId="0" borderId="1" xfId="0" applyFont="1" applyBorder="1" applyAlignment="1"/>
    <xf numFmtId="0" fontId="26" fillId="6" borderId="1" xfId="0" applyFont="1" applyFill="1" applyBorder="1" applyAlignment="1"/>
    <xf numFmtId="0" fontId="26" fillId="0" borderId="1" xfId="0" applyFont="1" applyFill="1" applyBorder="1" applyAlignment="1"/>
    <xf numFmtId="43" fontId="26" fillId="0" borderId="0" xfId="4" applyFont="1" applyFill="1" applyBorder="1"/>
    <xf numFmtId="9" fontId="26" fillId="0" borderId="1" xfId="0" applyNumberFormat="1" applyFont="1" applyFill="1" applyBorder="1"/>
    <xf numFmtId="9" fontId="26" fillId="0" borderId="0" xfId="0" applyNumberFormat="1" applyFont="1" applyFill="1" applyBorder="1" applyAlignment="1"/>
    <xf numFmtId="0" fontId="26" fillId="0" borderId="0" xfId="1" applyNumberFormat="1" applyFont="1" applyFill="1" applyBorder="1"/>
    <xf numFmtId="43" fontId="26" fillId="0" borderId="0" xfId="4" applyFont="1" applyAlignment="1">
      <alignment horizontal="left"/>
    </xf>
    <xf numFmtId="0" fontId="26" fillId="0" borderId="0" xfId="0" applyFont="1" applyAlignment="1">
      <alignment horizontal="right"/>
    </xf>
    <xf numFmtId="43" fontId="26" fillId="0" borderId="0" xfId="0" applyNumberFormat="1" applyFont="1" applyFill="1"/>
    <xf numFmtId="44" fontId="26" fillId="0" borderId="1" xfId="0" applyNumberFormat="1" applyFont="1" applyBorder="1"/>
    <xf numFmtId="44" fontId="26" fillId="0" borderId="1" xfId="0" applyNumberFormat="1" applyFont="1" applyBorder="1" applyAlignment="1"/>
    <xf numFmtId="0" fontId="30" fillId="0" borderId="0" xfId="0" applyFont="1" applyBorder="1" applyAlignment="1"/>
    <xf numFmtId="43" fontId="26" fillId="0" borderId="0" xfId="4" applyFont="1" applyBorder="1"/>
    <xf numFmtId="44" fontId="26" fillId="0" borderId="33" xfId="3" applyFont="1" applyBorder="1"/>
    <xf numFmtId="167" fontId="26" fillId="0" borderId="38" xfId="1" applyNumberFormat="1" applyFont="1" applyBorder="1"/>
    <xf numFmtId="44" fontId="32" fillId="0" borderId="5" xfId="3" applyFont="1" applyFill="1" applyBorder="1" applyAlignment="1">
      <alignment vertical="center"/>
    </xf>
    <xf numFmtId="0" fontId="32" fillId="4" borderId="0" xfId="0" applyFont="1" applyFill="1" applyBorder="1" applyAlignment="1">
      <alignment vertical="center" wrapText="1"/>
    </xf>
    <xf numFmtId="44" fontId="26" fillId="0" borderId="0" xfId="3" applyFont="1" applyBorder="1" applyAlignment="1" applyProtection="1">
      <alignment horizontal="right"/>
    </xf>
    <xf numFmtId="9" fontId="26" fillId="0" borderId="0" xfId="1" applyFont="1" applyBorder="1" applyProtection="1"/>
    <xf numFmtId="44" fontId="26" fillId="0" borderId="0" xfId="3" applyFont="1" applyProtection="1"/>
    <xf numFmtId="0" fontId="26" fillId="0" borderId="0" xfId="0" applyFont="1" applyProtection="1"/>
    <xf numFmtId="44" fontId="30" fillId="0" borderId="0" xfId="3" applyFont="1" applyFill="1" applyAlignment="1" applyProtection="1">
      <alignment horizontal="left" vertical="center"/>
    </xf>
    <xf numFmtId="44" fontId="26" fillId="0" borderId="0" xfId="3" applyFont="1" applyFill="1" applyProtection="1"/>
    <xf numFmtId="44" fontId="26" fillId="11" borderId="0" xfId="3" applyFont="1" applyFill="1" applyBorder="1" applyProtection="1"/>
    <xf numFmtId="0" fontId="30" fillId="11" borderId="0" xfId="0" applyFont="1" applyFill="1" applyBorder="1" applyProtection="1"/>
    <xf numFmtId="0" fontId="26" fillId="11" borderId="0" xfId="0" applyFont="1" applyFill="1" applyBorder="1" applyProtection="1"/>
    <xf numFmtId="2" fontId="26" fillId="4" borderId="0" xfId="4" applyNumberFormat="1" applyFont="1" applyFill="1" applyBorder="1" applyAlignment="1" applyProtection="1">
      <alignment horizontal="left"/>
    </xf>
    <xf numFmtId="166" fontId="26" fillId="4" borderId="0" xfId="0" applyNumberFormat="1" applyFont="1" applyFill="1" applyBorder="1" applyAlignment="1" applyProtection="1">
      <alignment horizontal="left"/>
    </xf>
    <xf numFmtId="44" fontId="26" fillId="11" borderId="0" xfId="3" applyFont="1" applyFill="1" applyProtection="1"/>
    <xf numFmtId="166" fontId="26" fillId="4" borderId="0" xfId="0" applyNumberFormat="1" applyFont="1" applyFill="1" applyAlignment="1" applyProtection="1">
      <alignment horizontal="left"/>
    </xf>
    <xf numFmtId="0" fontId="26" fillId="11" borderId="0" xfId="0" applyFont="1" applyFill="1" applyProtection="1"/>
    <xf numFmtId="0" fontId="26" fillId="0" borderId="0" xfId="0" applyFont="1" applyFill="1" applyProtection="1"/>
    <xf numFmtId="44" fontId="26" fillId="4" borderId="0" xfId="3" applyFont="1" applyFill="1" applyProtection="1"/>
    <xf numFmtId="0" fontId="26" fillId="4" borderId="0" xfId="0" applyFont="1" applyFill="1" applyProtection="1"/>
    <xf numFmtId="0" fontId="31" fillId="0" borderId="0" xfId="0" applyFont="1" applyProtection="1"/>
    <xf numFmtId="0" fontId="26" fillId="0" borderId="0" xfId="0" applyFont="1" applyBorder="1" applyAlignment="1" applyProtection="1">
      <alignment horizontal="center"/>
      <protection locked="0"/>
    </xf>
    <xf numFmtId="0" fontId="26" fillId="0" borderId="0" xfId="0" applyFont="1" applyFill="1" applyBorder="1" applyAlignment="1" applyProtection="1"/>
    <xf numFmtId="0" fontId="40" fillId="0" borderId="0" xfId="0" applyFont="1" applyProtection="1"/>
    <xf numFmtId="0" fontId="40" fillId="0" borderId="0" xfId="0" applyFont="1"/>
    <xf numFmtId="0" fontId="40" fillId="0" borderId="0" xfId="0" applyFont="1" applyAlignment="1">
      <alignment horizontal="center" vertical="center"/>
    </xf>
    <xf numFmtId="0" fontId="26" fillId="0" borderId="0" xfId="0" applyFont="1" applyFill="1" applyBorder="1" applyAlignment="1">
      <alignment horizontal="right"/>
    </xf>
    <xf numFmtId="0" fontId="26" fillId="0" borderId="0" xfId="0" applyFont="1" applyFill="1" applyBorder="1" applyProtection="1"/>
    <xf numFmtId="43" fontId="26" fillId="0" borderId="0" xfId="0" applyNumberFormat="1" applyFont="1" applyFill="1" applyBorder="1" applyAlignment="1">
      <alignment horizontal="right"/>
    </xf>
    <xf numFmtId="43" fontId="26" fillId="0" borderId="0" xfId="0" applyNumberFormat="1" applyFont="1" applyFill="1" applyBorder="1"/>
    <xf numFmtId="0" fontId="41" fillId="0" borderId="0" xfId="0" applyFont="1"/>
    <xf numFmtId="0" fontId="26" fillId="0" borderId="0" xfId="0" applyNumberFormat="1" applyFont="1" applyFill="1"/>
    <xf numFmtId="2" fontId="31" fillId="0" borderId="0" xfId="4" applyNumberFormat="1" applyFont="1" applyFill="1"/>
    <xf numFmtId="2" fontId="26" fillId="0" borderId="0" xfId="0" applyNumberFormat="1" applyFont="1" applyFill="1"/>
    <xf numFmtId="0" fontId="26" fillId="0" borderId="0" xfId="0" applyFont="1" applyFill="1" applyBorder="1" applyAlignment="1">
      <alignment horizontal="left"/>
    </xf>
    <xf numFmtId="0" fontId="26" fillId="0" borderId="0" xfId="0" applyFont="1" applyAlignment="1">
      <alignment wrapText="1"/>
    </xf>
    <xf numFmtId="44" fontId="30" fillId="0" borderId="36" xfId="3" applyFont="1" applyFill="1" applyBorder="1" applyProtection="1"/>
    <xf numFmtId="0" fontId="26" fillId="0" borderId="6" xfId="0" applyFont="1" applyBorder="1"/>
    <xf numFmtId="44" fontId="31" fillId="21" borderId="31" xfId="3" applyFont="1" applyFill="1" applyBorder="1" applyProtection="1"/>
    <xf numFmtId="0" fontId="35" fillId="0" borderId="13" xfId="0" applyFont="1" applyBorder="1" applyAlignment="1">
      <alignment horizontal="left" vertical="top" wrapText="1"/>
    </xf>
    <xf numFmtId="0" fontId="38" fillId="0" borderId="13" xfId="0" applyFont="1" applyBorder="1" applyAlignment="1">
      <alignment horizontal="left" vertical="top" wrapText="1"/>
    </xf>
    <xf numFmtId="0" fontId="42" fillId="0" borderId="0" xfId="0" applyFont="1" applyAlignment="1">
      <alignment horizontal="center" vertical="center"/>
    </xf>
    <xf numFmtId="0" fontId="26" fillId="0" borderId="0" xfId="0" applyFont="1" applyFill="1" applyBorder="1" applyAlignment="1">
      <alignment horizontal="center"/>
    </xf>
    <xf numFmtId="0" fontId="26" fillId="0" borderId="0" xfId="0" applyFont="1" applyBorder="1" applyAlignment="1">
      <alignment horizontal="center"/>
    </xf>
    <xf numFmtId="44" fontId="26" fillId="0" borderId="0" xfId="3" applyFont="1" applyFill="1" applyBorder="1" applyAlignment="1">
      <alignment horizontal="center"/>
    </xf>
    <xf numFmtId="0" fontId="31" fillId="0" borderId="0" xfId="0" applyFont="1" applyFill="1" applyBorder="1" applyAlignment="1">
      <alignment horizontal="left"/>
    </xf>
    <xf numFmtId="0" fontId="31" fillId="0" borderId="26" xfId="0" applyFont="1" applyFill="1" applyBorder="1" applyAlignment="1"/>
    <xf numFmtId="0" fontId="26" fillId="0" borderId="11" xfId="0" applyFont="1" applyFill="1" applyBorder="1"/>
    <xf numFmtId="0" fontId="26" fillId="0" borderId="32" xfId="0" applyFont="1" applyFill="1" applyBorder="1"/>
    <xf numFmtId="44" fontId="26" fillId="8" borderId="35" xfId="3" applyFont="1" applyFill="1" applyBorder="1"/>
    <xf numFmtId="44" fontId="26" fillId="0" borderId="35" xfId="3" applyFont="1" applyFill="1" applyBorder="1"/>
    <xf numFmtId="44" fontId="26" fillId="0" borderId="34" xfId="3" applyFont="1" applyFill="1" applyBorder="1"/>
    <xf numFmtId="0" fontId="42" fillId="0" borderId="0" xfId="0" applyFont="1" applyAlignment="1">
      <alignment horizontal="center" vertical="center"/>
    </xf>
    <xf numFmtId="0" fontId="26" fillId="0" borderId="34" xfId="0" applyFont="1" applyBorder="1" applyAlignment="1">
      <alignment horizontal="left"/>
    </xf>
    <xf numFmtId="0" fontId="26" fillId="0" borderId="26" xfId="0" applyFont="1" applyBorder="1" applyAlignment="1">
      <alignment horizontal="left"/>
    </xf>
    <xf numFmtId="0" fontId="26" fillId="0" borderId="0" xfId="0" applyFont="1" applyFill="1" applyBorder="1" applyAlignment="1">
      <alignment horizontal="center"/>
    </xf>
    <xf numFmtId="0" fontId="31" fillId="0" borderId="34" xfId="0" applyFont="1" applyBorder="1" applyAlignment="1">
      <alignment horizontal="left"/>
    </xf>
    <xf numFmtId="0" fontId="31" fillId="0" borderId="26" xfId="0" applyFont="1" applyBorder="1" applyAlignment="1">
      <alignment horizontal="left"/>
    </xf>
    <xf numFmtId="44" fontId="26" fillId="0" borderId="0" xfId="0" applyNumberFormat="1" applyFont="1" applyFill="1" applyBorder="1" applyAlignment="1">
      <alignment horizontal="center" vertical="center"/>
    </xf>
    <xf numFmtId="0" fontId="31" fillId="0" borderId="0" xfId="0" applyFont="1" applyFill="1" applyBorder="1" applyAlignment="1">
      <alignment horizontal="left"/>
    </xf>
    <xf numFmtId="0" fontId="26" fillId="0" borderId="0" xfId="0" applyFont="1" applyBorder="1" applyAlignment="1">
      <alignment horizontal="center"/>
    </xf>
    <xf numFmtId="0" fontId="26" fillId="0" borderId="32" xfId="0" applyFont="1" applyFill="1" applyBorder="1" applyAlignment="1">
      <alignment horizontal="right"/>
    </xf>
    <xf numFmtId="0" fontId="42" fillId="0" borderId="0" xfId="0" applyFont="1" applyBorder="1" applyAlignment="1">
      <alignment vertical="center"/>
    </xf>
    <xf numFmtId="0" fontId="26" fillId="0" borderId="0" xfId="0" applyFont="1" applyFill="1" applyBorder="1" applyAlignment="1">
      <alignment vertical="center" wrapText="1"/>
    </xf>
    <xf numFmtId="0" fontId="31" fillId="0" borderId="51" xfId="0" applyFont="1" applyFill="1" applyBorder="1" applyAlignment="1"/>
    <xf numFmtId="0" fontId="31" fillId="0" borderId="28" xfId="0" applyFont="1" applyFill="1" applyBorder="1" applyAlignment="1"/>
    <xf numFmtId="9" fontId="32" fillId="0" borderId="29" xfId="1" applyFont="1" applyFill="1" applyBorder="1" applyAlignment="1"/>
    <xf numFmtId="44" fontId="26" fillId="0" borderId="0" xfId="0" applyNumberFormat="1" applyFont="1" applyFill="1" applyBorder="1" applyAlignment="1"/>
    <xf numFmtId="0" fontId="26" fillId="0" borderId="11" xfId="0" applyFont="1" applyBorder="1"/>
    <xf numFmtId="44" fontId="26" fillId="3" borderId="31" xfId="3" applyFont="1" applyFill="1" applyBorder="1" applyAlignment="1" applyProtection="1">
      <alignment horizontal="left"/>
      <protection locked="0"/>
    </xf>
    <xf numFmtId="43" fontId="26" fillId="0" borderId="1" xfId="4" applyFont="1" applyFill="1" applyBorder="1"/>
    <xf numFmtId="0" fontId="26" fillId="0" borderId="30" xfId="0" applyFont="1" applyBorder="1" applyAlignment="1">
      <alignment horizontal="right"/>
    </xf>
    <xf numFmtId="0" fontId="26" fillId="0" borderId="79" xfId="0" applyFont="1" applyBorder="1" applyProtection="1"/>
    <xf numFmtId="0" fontId="26" fillId="21" borderId="32" xfId="0" applyFont="1" applyFill="1" applyBorder="1" applyProtection="1"/>
    <xf numFmtId="44" fontId="26" fillId="21" borderId="33" xfId="3" applyFont="1" applyFill="1" applyBorder="1" applyProtection="1"/>
    <xf numFmtId="0" fontId="26" fillId="21" borderId="0" xfId="0" applyFont="1" applyFill="1" applyProtection="1"/>
    <xf numFmtId="0" fontId="26" fillId="21" borderId="26" xfId="0" applyFont="1" applyFill="1" applyBorder="1" applyProtection="1"/>
    <xf numFmtId="44" fontId="26" fillId="21" borderId="35" xfId="3" applyFont="1" applyFill="1" applyBorder="1" applyProtection="1"/>
    <xf numFmtId="44" fontId="26" fillId="21" borderId="34" xfId="3" applyFont="1" applyFill="1" applyBorder="1" applyProtection="1"/>
    <xf numFmtId="0" fontId="26" fillId="21" borderId="26" xfId="0" applyFont="1" applyFill="1" applyBorder="1" applyAlignment="1" applyProtection="1">
      <alignment horizontal="right" shrinkToFit="1"/>
    </xf>
    <xf numFmtId="0" fontId="31" fillId="21" borderId="34" xfId="0" applyFont="1" applyFill="1" applyBorder="1" applyAlignment="1" applyProtection="1">
      <alignment horizontal="left"/>
    </xf>
    <xf numFmtId="0" fontId="31" fillId="21" borderId="26" xfId="0" applyFont="1" applyFill="1" applyBorder="1" applyAlignment="1" applyProtection="1">
      <alignment horizontal="left"/>
    </xf>
    <xf numFmtId="0" fontId="31" fillId="21" borderId="26" xfId="0" applyFont="1" applyFill="1" applyBorder="1" applyProtection="1"/>
    <xf numFmtId="0" fontId="26" fillId="21" borderId="37" xfId="0" applyFont="1" applyFill="1" applyBorder="1" applyProtection="1"/>
    <xf numFmtId="44" fontId="26" fillId="21" borderId="38" xfId="3" applyFont="1" applyFill="1" applyBorder="1" applyProtection="1"/>
    <xf numFmtId="44" fontId="26" fillId="21" borderId="36" xfId="3" applyFont="1" applyFill="1" applyBorder="1" applyProtection="1"/>
    <xf numFmtId="0" fontId="26" fillId="0" borderId="5" xfId="0" applyFont="1" applyBorder="1" applyProtection="1"/>
    <xf numFmtId="44" fontId="26" fillId="8" borderId="31" xfId="3" applyFont="1" applyFill="1" applyBorder="1"/>
    <xf numFmtId="0" fontId="42" fillId="0" borderId="0" xfId="0" applyFont="1" applyAlignment="1">
      <alignment vertical="center"/>
    </xf>
    <xf numFmtId="43" fontId="26" fillId="0" borderId="1" xfId="4" applyFont="1" applyFill="1" applyBorder="1" applyAlignment="1">
      <alignment horizontal="right"/>
    </xf>
    <xf numFmtId="44" fontId="26" fillId="0" borderId="1" xfId="0" applyNumberFormat="1" applyFont="1" applyFill="1" applyBorder="1" applyAlignment="1">
      <alignment horizontal="center" vertical="center"/>
    </xf>
    <xf numFmtId="0" fontId="26" fillId="0" borderId="1" xfId="0" applyFont="1" applyFill="1" applyBorder="1" applyAlignment="1">
      <alignment horizontal="right"/>
    </xf>
    <xf numFmtId="44" fontId="26" fillId="0" borderId="1" xfId="0" applyNumberFormat="1" applyFont="1" applyFill="1" applyBorder="1"/>
    <xf numFmtId="43" fontId="26" fillId="0" borderId="1" xfId="0" applyNumberFormat="1" applyFont="1" applyFill="1" applyBorder="1" applyAlignment="1">
      <alignment horizontal="right"/>
    </xf>
    <xf numFmtId="9" fontId="26" fillId="0" borderId="1" xfId="0" applyNumberFormat="1" applyFont="1" applyFill="1" applyBorder="1" applyAlignment="1">
      <alignment horizontal="right"/>
    </xf>
    <xf numFmtId="10" fontId="26" fillId="0" borderId="1" xfId="1" applyNumberFormat="1" applyFont="1" applyFill="1" applyBorder="1"/>
    <xf numFmtId="44" fontId="26" fillId="0" borderId="0" xfId="3" applyFont="1" applyFill="1" applyBorder="1" applyAlignment="1">
      <alignment horizontal="center" vertical="center"/>
    </xf>
    <xf numFmtId="44" fontId="26" fillId="0" borderId="0" xfId="3" applyFont="1" applyFill="1" applyBorder="1" applyProtection="1"/>
    <xf numFmtId="44" fontId="32" fillId="0" borderId="0" xfId="3" applyFont="1" applyFill="1" applyBorder="1"/>
    <xf numFmtId="44" fontId="32" fillId="0" borderId="0" xfId="3" applyFont="1" applyFill="1" applyBorder="1" applyAlignment="1">
      <alignment horizontal="center" vertical="center"/>
    </xf>
    <xf numFmtId="2" fontId="32" fillId="0" borderId="0" xfId="3" applyNumberFormat="1" applyFont="1" applyFill="1" applyBorder="1" applyAlignment="1">
      <alignment horizontal="center" vertical="center"/>
    </xf>
    <xf numFmtId="43" fontId="26" fillId="0" borderId="0" xfId="4" applyFont="1" applyFill="1" applyBorder="1" applyAlignment="1">
      <alignment horizontal="center"/>
    </xf>
    <xf numFmtId="44" fontId="32" fillId="0" borderId="0" xfId="3" applyFont="1" applyFill="1" applyBorder="1" applyAlignment="1">
      <alignment horizontal="center"/>
    </xf>
    <xf numFmtId="2" fontId="32" fillId="0" borderId="0" xfId="3" applyNumberFormat="1" applyFont="1" applyFill="1" applyBorder="1" applyAlignment="1">
      <alignment horizontal="center"/>
    </xf>
    <xf numFmtId="2" fontId="26" fillId="0" borderId="0" xfId="3" applyNumberFormat="1" applyFont="1" applyFill="1" applyBorder="1" applyAlignment="1">
      <alignment horizontal="center" vertical="center"/>
    </xf>
    <xf numFmtId="0" fontId="26" fillId="0" borderId="0" xfId="0" applyFont="1" applyFill="1" applyBorder="1" applyAlignment="1">
      <alignment horizontal="center" vertical="center"/>
    </xf>
    <xf numFmtId="0" fontId="30" fillId="0" borderId="0" xfId="0" quotePrefix="1" applyFont="1" applyFill="1" applyBorder="1" applyAlignment="1">
      <alignment horizontal="center" vertical="center"/>
    </xf>
    <xf numFmtId="43" fontId="26" fillId="0" borderId="0" xfId="4" applyFont="1" applyFill="1" applyBorder="1" applyAlignment="1">
      <alignment horizontal="center"/>
    </xf>
    <xf numFmtId="0" fontId="26" fillId="11" borderId="0" xfId="0" applyFont="1" applyFill="1" applyBorder="1" applyAlignment="1" applyProtection="1">
      <alignment horizontal="left"/>
    </xf>
    <xf numFmtId="0" fontId="42" fillId="0" borderId="0" xfId="0" applyFont="1" applyAlignment="1">
      <alignment horizontal="center" vertical="center"/>
    </xf>
    <xf numFmtId="0" fontId="26" fillId="0" borderId="0" xfId="0" applyFont="1" applyBorder="1" applyAlignment="1">
      <alignment horizontal="center"/>
    </xf>
    <xf numFmtId="44" fontId="32" fillId="0" borderId="0" xfId="3" applyFont="1" applyFill="1" applyAlignment="1">
      <alignment horizontal="center" vertical="center"/>
    </xf>
    <xf numFmtId="44" fontId="26" fillId="0" borderId="0" xfId="3" applyFont="1" applyFill="1" applyBorder="1" applyAlignment="1">
      <alignment horizontal="center" vertical="center"/>
    </xf>
    <xf numFmtId="0" fontId="32" fillId="4" borderId="0" xfId="0" applyFont="1" applyFill="1" applyBorder="1" applyAlignment="1">
      <alignment horizontal="center" vertical="center" wrapText="1"/>
    </xf>
    <xf numFmtId="0" fontId="31" fillId="0" borderId="0" xfId="0" applyFont="1" applyFill="1" applyBorder="1" applyAlignment="1">
      <alignment horizontal="center" vertical="center"/>
    </xf>
    <xf numFmtId="0" fontId="42" fillId="0" borderId="0" xfId="0" applyFont="1" applyAlignment="1">
      <alignment horizontal="center" vertical="center"/>
    </xf>
    <xf numFmtId="44" fontId="26" fillId="0" borderId="0" xfId="3" applyFont="1" applyFill="1" applyBorder="1" applyAlignment="1">
      <alignment horizontal="center" vertical="center"/>
    </xf>
    <xf numFmtId="0" fontId="26" fillId="0" borderId="0" xfId="0" applyFont="1" applyFill="1" applyBorder="1" applyAlignment="1">
      <alignment horizontal="center" vertical="center"/>
    </xf>
    <xf numFmtId="0" fontId="26" fillId="0" borderId="0" xfId="0" applyFont="1" applyBorder="1" applyAlignment="1">
      <alignment horizontal="center"/>
    </xf>
    <xf numFmtId="0" fontId="26" fillId="16" borderId="0" xfId="0" applyFont="1" applyFill="1" applyBorder="1" applyAlignment="1" applyProtection="1">
      <alignment horizontal="center" vertical="center" wrapText="1"/>
    </xf>
    <xf numFmtId="44" fontId="26" fillId="11" borderId="0" xfId="3" applyFont="1" applyFill="1" applyBorder="1" applyAlignment="1" applyProtection="1">
      <alignment horizontal="center"/>
    </xf>
    <xf numFmtId="44" fontId="32" fillId="0" borderId="0" xfId="3" applyFont="1" applyFill="1" applyAlignment="1">
      <alignment horizontal="center" vertical="center"/>
    </xf>
    <xf numFmtId="0" fontId="32" fillId="0" borderId="0" xfId="0" applyFont="1" applyFill="1" applyBorder="1" applyAlignment="1">
      <alignment horizontal="center"/>
    </xf>
    <xf numFmtId="0" fontId="26" fillId="11" borderId="0" xfId="0" applyFont="1" applyFill="1" applyBorder="1" applyAlignment="1" applyProtection="1">
      <alignment horizontal="left"/>
    </xf>
    <xf numFmtId="0" fontId="26" fillId="0" borderId="0" xfId="0" applyFont="1" applyFill="1" applyBorder="1" applyAlignment="1">
      <alignment horizontal="left" vertical="center"/>
    </xf>
    <xf numFmtId="0" fontId="31" fillId="0" borderId="0" xfId="0" applyFont="1" applyFill="1" applyBorder="1" applyAlignment="1">
      <alignment horizontal="center" vertical="center"/>
    </xf>
    <xf numFmtId="0" fontId="31" fillId="0" borderId="0" xfId="0" applyFont="1" applyBorder="1" applyAlignment="1">
      <alignment horizontal="left" vertical="top" wrapText="1"/>
    </xf>
    <xf numFmtId="44" fontId="30" fillId="0" borderId="0" xfId="3" applyFont="1" applyFill="1" applyBorder="1" applyAlignment="1">
      <alignment horizontal="center"/>
    </xf>
    <xf numFmtId="0" fontId="26" fillId="0" borderId="0" xfId="3" applyNumberFormat="1" applyFont="1" applyBorder="1" applyAlignment="1">
      <alignment horizontal="left" vertical="center"/>
    </xf>
    <xf numFmtId="0" fontId="26" fillId="0" borderId="0" xfId="0" applyFont="1" applyBorder="1" applyAlignment="1">
      <alignment horizontal="left" vertical="center" wrapText="1"/>
    </xf>
    <xf numFmtId="0" fontId="26" fillId="0" borderId="0" xfId="0" applyFont="1" applyBorder="1" applyAlignment="1">
      <alignment horizontal="left" vertical="center"/>
    </xf>
    <xf numFmtId="44" fontId="26" fillId="0" borderId="0" xfId="3" applyFont="1" applyFill="1" applyBorder="1" applyAlignment="1">
      <alignment horizontal="left"/>
    </xf>
    <xf numFmtId="0" fontId="30" fillId="0" borderId="0" xfId="0" applyFont="1" applyFill="1" applyBorder="1" applyAlignment="1">
      <alignment horizontal="left"/>
    </xf>
    <xf numFmtId="0" fontId="26" fillId="0" borderId="0" xfId="0" applyFont="1" applyFill="1" applyBorder="1" applyAlignment="1">
      <alignment horizontal="center" vertical="center" wrapText="1"/>
    </xf>
    <xf numFmtId="0" fontId="26" fillId="11" borderId="0" xfId="0" applyFont="1" applyFill="1" applyBorder="1" applyAlignment="1" applyProtection="1"/>
    <xf numFmtId="0" fontId="26" fillId="16" borderId="0" xfId="0" applyFont="1" applyFill="1" applyBorder="1" applyAlignment="1" applyProtection="1">
      <alignment vertical="center" wrapText="1"/>
    </xf>
    <xf numFmtId="0" fontId="26" fillId="11" borderId="0" xfId="0" applyFont="1" applyFill="1" applyBorder="1" applyAlignment="1" applyProtection="1">
      <alignment horizontal="left" vertical="center"/>
    </xf>
    <xf numFmtId="4" fontId="26" fillId="4" borderId="0" xfId="4" applyNumberFormat="1" applyFont="1" applyFill="1" applyBorder="1" applyAlignment="1" applyProtection="1">
      <alignment horizontal="left" vertical="top"/>
    </xf>
    <xf numFmtId="4" fontId="26" fillId="4" borderId="0" xfId="4" applyNumberFormat="1" applyFont="1" applyFill="1" applyBorder="1" applyAlignment="1" applyProtection="1">
      <alignment horizontal="left"/>
    </xf>
    <xf numFmtId="0" fontId="26" fillId="0" borderId="0" xfId="0" applyFont="1" applyFill="1" applyBorder="1" applyAlignment="1" applyProtection="1">
      <alignment vertical="center" wrapText="1"/>
    </xf>
    <xf numFmtId="4" fontId="26" fillId="4" borderId="0" xfId="0" applyNumberFormat="1" applyFont="1" applyFill="1" applyBorder="1" applyAlignment="1" applyProtection="1">
      <alignment horizontal="left"/>
    </xf>
    <xf numFmtId="4" fontId="26" fillId="4" borderId="0" xfId="0" applyNumberFormat="1" applyFont="1" applyFill="1" applyAlignment="1" applyProtection="1">
      <alignment horizontal="left"/>
    </xf>
    <xf numFmtId="0" fontId="26" fillId="0" borderId="0" xfId="0" applyFont="1" applyFill="1" applyBorder="1" applyAlignment="1" applyProtection="1">
      <alignment horizontal="left" vertical="center"/>
    </xf>
    <xf numFmtId="44" fontId="26" fillId="0" borderId="0" xfId="3" applyFont="1" applyFill="1" applyBorder="1" applyAlignment="1" applyProtection="1">
      <alignment horizontal="center"/>
    </xf>
    <xf numFmtId="0" fontId="26" fillId="0" borderId="0" xfId="0" applyFont="1" applyFill="1" applyBorder="1" applyAlignment="1" applyProtection="1">
      <alignment horizontal="left" vertical="center" wrapText="1"/>
    </xf>
    <xf numFmtId="0" fontId="30" fillId="0" borderId="26" xfId="0" applyFont="1" applyBorder="1"/>
    <xf numFmtId="0" fontId="26" fillId="0" borderId="26" xfId="0" applyNumberFormat="1" applyFont="1" applyBorder="1" applyAlignment="1">
      <alignment horizontal="left"/>
    </xf>
    <xf numFmtId="44" fontId="26" fillId="0" borderId="26" xfId="0" applyNumberFormat="1" applyFont="1" applyBorder="1"/>
    <xf numFmtId="0" fontId="26" fillId="0" borderId="26" xfId="0" applyNumberFormat="1" applyFont="1" applyBorder="1" applyAlignment="1">
      <alignment horizontal="left" vertical="center"/>
    </xf>
    <xf numFmtId="44" fontId="26" fillId="0" borderId="26" xfId="0" applyNumberFormat="1" applyFont="1" applyFill="1" applyBorder="1"/>
    <xf numFmtId="44" fontId="26" fillId="0" borderId="26" xfId="3" applyFont="1" applyBorder="1"/>
    <xf numFmtId="0" fontId="26" fillId="0" borderId="26" xfId="0" applyNumberFormat="1" applyFont="1" applyFill="1" applyBorder="1" applyAlignment="1"/>
    <xf numFmtId="44" fontId="30" fillId="0" borderId="26" xfId="0" applyNumberFormat="1" applyFont="1" applyBorder="1"/>
    <xf numFmtId="44" fontId="32" fillId="4" borderId="0" xfId="3" applyFont="1" applyFill="1" applyBorder="1"/>
    <xf numFmtId="167" fontId="32" fillId="4" borderId="0" xfId="1" applyNumberFormat="1" applyFont="1" applyFill="1" applyBorder="1"/>
    <xf numFmtId="44" fontId="26" fillId="4" borderId="0" xfId="3" applyFont="1" applyFill="1" applyBorder="1" applyAlignment="1">
      <alignment horizontal="center"/>
    </xf>
    <xf numFmtId="0" fontId="26" fillId="4" borderId="0" xfId="0" applyFont="1" applyFill="1" applyBorder="1" applyAlignment="1">
      <alignment horizontal="left" vertical="center" wrapText="1"/>
    </xf>
    <xf numFmtId="44" fontId="26" fillId="4" borderId="0" xfId="3" applyFont="1" applyFill="1" applyBorder="1" applyAlignment="1">
      <alignment horizontal="center" vertical="center"/>
    </xf>
    <xf numFmtId="0" fontId="26" fillId="4" borderId="0" xfId="0" applyFont="1" applyFill="1" applyBorder="1" applyAlignment="1" applyProtection="1">
      <alignment horizontal="left" vertical="center"/>
    </xf>
    <xf numFmtId="44" fontId="26" fillId="4" borderId="0" xfId="3" applyFont="1" applyFill="1" applyBorder="1" applyAlignment="1" applyProtection="1">
      <alignment horizontal="center"/>
    </xf>
    <xf numFmtId="0" fontId="26" fillId="4" borderId="0" xfId="0" applyFont="1" applyFill="1" applyBorder="1" applyAlignment="1" applyProtection="1">
      <alignment horizontal="left" vertical="center" wrapText="1"/>
    </xf>
    <xf numFmtId="0" fontId="26" fillId="4" borderId="0" xfId="0" applyFont="1" applyFill="1" applyBorder="1"/>
    <xf numFmtId="0" fontId="26" fillId="4" borderId="0" xfId="0" applyFont="1" applyFill="1" applyBorder="1" applyAlignment="1">
      <alignment horizontal="center" vertical="center" wrapText="1"/>
    </xf>
    <xf numFmtId="0" fontId="26" fillId="0" borderId="0" xfId="0" applyFont="1" applyFill="1" applyBorder="1" applyAlignment="1">
      <alignment horizontal="center"/>
    </xf>
    <xf numFmtId="0" fontId="26" fillId="0" borderId="0" xfId="0" applyFont="1" applyBorder="1" applyAlignment="1">
      <alignment horizontal="center"/>
    </xf>
    <xf numFmtId="0" fontId="31" fillId="0" borderId="0" xfId="0" applyFont="1" applyFill="1" applyBorder="1" applyAlignment="1">
      <alignment horizontal="center"/>
    </xf>
    <xf numFmtId="0" fontId="26" fillId="0" borderId="0" xfId="0" applyFont="1" applyFill="1" applyBorder="1" applyAlignment="1">
      <alignment horizontal="left" wrapText="1"/>
    </xf>
    <xf numFmtId="44" fontId="30" fillId="13" borderId="31" xfId="3" applyFont="1" applyFill="1" applyBorder="1" applyAlignment="1">
      <alignment vertical="center" wrapText="1"/>
    </xf>
    <xf numFmtId="0" fontId="30" fillId="0" borderId="32" xfId="0" applyFont="1" applyBorder="1" applyAlignment="1">
      <alignment vertical="center"/>
    </xf>
    <xf numFmtId="0" fontId="26" fillId="11" borderId="1" xfId="0" applyFont="1" applyFill="1" applyBorder="1" applyAlignment="1">
      <alignment horizontal="center"/>
    </xf>
    <xf numFmtId="0" fontId="26" fillId="18" borderId="6" xfId="0" applyFont="1" applyFill="1" applyBorder="1" applyAlignment="1">
      <alignment horizontal="center"/>
    </xf>
    <xf numFmtId="0" fontId="26" fillId="18" borderId="7" xfId="0" applyFont="1" applyFill="1" applyBorder="1" applyAlignment="1">
      <alignment horizontal="center"/>
    </xf>
    <xf numFmtId="0" fontId="26" fillId="11" borderId="0" xfId="0" applyFont="1" applyFill="1" applyBorder="1" applyAlignment="1" applyProtection="1">
      <alignment vertical="center"/>
    </xf>
    <xf numFmtId="0" fontId="42" fillId="0" borderId="0" xfId="0" applyFont="1" applyAlignment="1">
      <alignment horizontal="center" vertical="center"/>
    </xf>
    <xf numFmtId="44" fontId="26" fillId="0" borderId="0" xfId="3" applyFont="1" applyFill="1" applyBorder="1" applyAlignment="1">
      <alignment horizontal="center" vertical="center"/>
    </xf>
    <xf numFmtId="0" fontId="26" fillId="0" borderId="1" xfId="0" applyFont="1" applyFill="1" applyBorder="1" applyAlignment="1">
      <alignment horizontal="center"/>
    </xf>
    <xf numFmtId="0" fontId="26" fillId="6" borderId="78" xfId="0" applyFont="1" applyFill="1" applyBorder="1" applyAlignment="1"/>
    <xf numFmtId="0" fontId="26" fillId="0" borderId="78" xfId="0" applyFont="1" applyBorder="1" applyAlignment="1"/>
    <xf numFmtId="44" fontId="26" fillId="0" borderId="0" xfId="3" applyFont="1" applyFill="1" applyBorder="1" applyAlignment="1">
      <alignment vertical="center"/>
    </xf>
    <xf numFmtId="44" fontId="26" fillId="8" borderId="80" xfId="3" applyFont="1" applyFill="1" applyBorder="1"/>
    <xf numFmtId="44" fontId="26" fillId="8" borderId="83" xfId="3" applyFont="1" applyFill="1" applyBorder="1"/>
    <xf numFmtId="44" fontId="26" fillId="9" borderId="83" xfId="3" applyFont="1" applyFill="1" applyBorder="1"/>
    <xf numFmtId="44" fontId="26" fillId="9" borderId="85" xfId="3" applyFont="1" applyFill="1" applyBorder="1"/>
    <xf numFmtId="44" fontId="26" fillId="0" borderId="0" xfId="3" applyFont="1" applyFill="1" applyBorder="1" applyAlignment="1"/>
    <xf numFmtId="44" fontId="26" fillId="8" borderId="83" xfId="3" applyFont="1" applyFill="1" applyBorder="1" applyProtection="1"/>
    <xf numFmtId="44" fontId="26" fillId="22" borderId="83" xfId="3" applyFont="1" applyFill="1" applyBorder="1"/>
    <xf numFmtId="44" fontId="26" fillId="0" borderId="80" xfId="3" applyFont="1" applyBorder="1"/>
    <xf numFmtId="44" fontId="30" fillId="0" borderId="85" xfId="3" applyFont="1" applyFill="1" applyBorder="1" applyProtection="1"/>
    <xf numFmtId="0" fontId="26" fillId="0" borderId="26" xfId="0" applyFont="1" applyBorder="1" applyAlignment="1">
      <alignment horizontal="left"/>
    </xf>
    <xf numFmtId="0" fontId="31" fillId="0" borderId="26" xfId="0" applyFont="1" applyBorder="1" applyAlignment="1">
      <alignment horizontal="left"/>
    </xf>
    <xf numFmtId="44" fontId="26" fillId="0" borderId="83" xfId="3" applyFont="1" applyFill="1" applyBorder="1"/>
    <xf numFmtId="44" fontId="32" fillId="0" borderId="0" xfId="3" applyFont="1" applyFill="1" applyBorder="1" applyAlignment="1">
      <alignment vertical="center"/>
    </xf>
    <xf numFmtId="44" fontId="30" fillId="0" borderId="91" xfId="3" applyFont="1" applyBorder="1"/>
    <xf numFmtId="44" fontId="26" fillId="0" borderId="92" xfId="3" applyFont="1" applyFill="1" applyBorder="1"/>
    <xf numFmtId="44" fontId="31" fillId="0" borderId="92" xfId="3" applyFont="1" applyBorder="1"/>
    <xf numFmtId="44" fontId="26" fillId="0" borderId="92" xfId="3" applyFont="1" applyBorder="1"/>
    <xf numFmtId="44" fontId="26" fillId="0" borderId="93" xfId="3" applyFont="1" applyBorder="1"/>
    <xf numFmtId="44" fontId="32" fillId="0" borderId="0" xfId="3" applyFont="1" applyFill="1" applyAlignment="1">
      <alignment vertical="center"/>
    </xf>
    <xf numFmtId="0" fontId="26" fillId="0" borderId="0" xfId="0" applyFont="1" applyFill="1" applyBorder="1" applyAlignment="1" applyProtection="1">
      <alignment horizontal="center" vertical="center" wrapText="1"/>
    </xf>
    <xf numFmtId="0" fontId="26" fillId="0" borderId="0" xfId="0" applyFont="1" applyAlignment="1">
      <alignment vertical="center"/>
    </xf>
    <xf numFmtId="44" fontId="26" fillId="0" borderId="0" xfId="0" applyNumberFormat="1" applyFont="1" applyBorder="1" applyAlignment="1">
      <alignment vertical="center"/>
    </xf>
    <xf numFmtId="0" fontId="26" fillId="0" borderId="0" xfId="0" applyFont="1" applyBorder="1" applyAlignment="1">
      <alignment vertical="center"/>
    </xf>
    <xf numFmtId="44" fontId="26" fillId="0" borderId="82" xfId="3" applyFont="1" applyBorder="1" applyAlignment="1">
      <alignment vertical="center"/>
    </xf>
    <xf numFmtId="0" fontId="26" fillId="0" borderId="0" xfId="0" applyFont="1" applyFill="1" applyAlignment="1">
      <alignment vertical="center"/>
    </xf>
    <xf numFmtId="167" fontId="26" fillId="0" borderId="90" xfId="1" applyNumberFormat="1" applyFont="1" applyBorder="1" applyAlignment="1">
      <alignment vertical="center"/>
    </xf>
    <xf numFmtId="2" fontId="26" fillId="0" borderId="0" xfId="0" applyNumberFormat="1" applyFont="1" applyFill="1" applyAlignment="1">
      <alignment vertical="center"/>
    </xf>
    <xf numFmtId="0" fontId="26" fillId="0" borderId="81" xfId="0" applyFont="1" applyFill="1" applyBorder="1"/>
    <xf numFmtId="44" fontId="26" fillId="3" borderId="82" xfId="3" applyFont="1" applyFill="1" applyBorder="1" applyProtection="1">
      <protection locked="0"/>
    </xf>
    <xf numFmtId="44" fontId="26" fillId="3" borderId="84" xfId="3" applyFont="1" applyFill="1" applyBorder="1" applyProtection="1">
      <protection locked="0"/>
    </xf>
    <xf numFmtId="44" fontId="26" fillId="9" borderId="84" xfId="3" applyFont="1" applyFill="1" applyBorder="1"/>
    <xf numFmtId="0" fontId="31" fillId="0" borderId="97" xfId="0" applyFont="1" applyFill="1" applyBorder="1" applyAlignment="1"/>
    <xf numFmtId="44" fontId="26" fillId="8" borderId="84" xfId="3" applyFont="1" applyFill="1" applyBorder="1"/>
    <xf numFmtId="44" fontId="26" fillId="0" borderId="84" xfId="3" applyFont="1" applyFill="1" applyBorder="1"/>
    <xf numFmtId="44" fontId="26" fillId="9" borderId="90" xfId="3" applyFont="1" applyFill="1" applyBorder="1"/>
    <xf numFmtId="0" fontId="30" fillId="0" borderId="81" xfId="0" applyFont="1" applyBorder="1" applyAlignment="1">
      <alignment vertical="center"/>
    </xf>
    <xf numFmtId="44" fontId="30" fillId="13" borderId="82" xfId="3" applyFont="1" applyFill="1" applyBorder="1" applyAlignment="1">
      <alignment horizontal="left" vertical="center" wrapText="1"/>
    </xf>
    <xf numFmtId="0" fontId="26" fillId="0" borderId="83" xfId="0" applyFont="1" applyBorder="1" applyAlignment="1">
      <alignment horizontal="left"/>
    </xf>
    <xf numFmtId="0" fontId="26" fillId="9" borderId="89" xfId="0" applyFont="1" applyFill="1" applyBorder="1"/>
    <xf numFmtId="44" fontId="30" fillId="13" borderId="80" xfId="3" applyFont="1" applyFill="1" applyBorder="1" applyAlignment="1">
      <alignment horizontal="left" vertical="center" wrapText="1"/>
    </xf>
    <xf numFmtId="44" fontId="31" fillId="8" borderId="83" xfId="3" applyFont="1" applyFill="1" applyBorder="1" applyProtection="1"/>
    <xf numFmtId="44" fontId="26" fillId="3" borderId="83" xfId="3" applyFont="1" applyFill="1" applyBorder="1" applyProtection="1">
      <protection locked="0"/>
    </xf>
    <xf numFmtId="0" fontId="26" fillId="0" borderId="81" xfId="0" applyFont="1" applyBorder="1"/>
    <xf numFmtId="0" fontId="31" fillId="0" borderId="83" xfId="0" applyFont="1" applyBorder="1" applyAlignment="1">
      <alignment horizontal="left"/>
    </xf>
    <xf numFmtId="44" fontId="31" fillId="8" borderId="80" xfId="3" applyFont="1" applyFill="1" applyBorder="1" applyProtection="1"/>
    <xf numFmtId="0" fontId="26" fillId="0" borderId="81" xfId="0" applyFont="1" applyFill="1" applyBorder="1" applyAlignment="1">
      <alignment horizontal="right"/>
    </xf>
    <xf numFmtId="44" fontId="26" fillId="3" borderId="82" xfId="3" applyFont="1" applyFill="1" applyBorder="1" applyAlignment="1" applyProtection="1">
      <alignment horizontal="left"/>
      <protection locked="0"/>
    </xf>
    <xf numFmtId="44" fontId="26" fillId="3" borderId="104" xfId="3" applyFont="1" applyFill="1" applyBorder="1" applyAlignment="1" applyProtection="1">
      <alignment horizontal="left"/>
      <protection locked="0"/>
    </xf>
    <xf numFmtId="44" fontId="26" fillId="3" borderId="84" xfId="3" applyFont="1" applyFill="1" applyBorder="1" applyAlignment="1" applyProtection="1">
      <alignment horizontal="left"/>
      <protection locked="0"/>
    </xf>
    <xf numFmtId="44" fontId="26" fillId="22" borderId="84" xfId="3" applyFont="1" applyFill="1" applyBorder="1"/>
    <xf numFmtId="0" fontId="31" fillId="0" borderId="81" xfId="0" applyFont="1" applyBorder="1" applyAlignment="1">
      <alignment horizontal="right"/>
    </xf>
    <xf numFmtId="44" fontId="31" fillId="0" borderId="82" xfId="3" applyFont="1" applyBorder="1" applyAlignment="1">
      <alignment horizontal="left"/>
    </xf>
    <xf numFmtId="0" fontId="31" fillId="0" borderId="89" xfId="0" applyFont="1" applyBorder="1" applyAlignment="1">
      <alignment horizontal="right"/>
    </xf>
    <xf numFmtId="44" fontId="26" fillId="0" borderId="90" xfId="3" applyFont="1" applyBorder="1" applyAlignment="1">
      <alignment horizontal="left"/>
    </xf>
    <xf numFmtId="0" fontId="26" fillId="0" borderId="34" xfId="0" applyFont="1" applyBorder="1" applyAlignment="1">
      <alignment horizontal="left"/>
    </xf>
    <xf numFmtId="0" fontId="26" fillId="0" borderId="26" xfId="0" applyFont="1" applyBorder="1" applyAlignment="1">
      <alignment horizontal="left"/>
    </xf>
    <xf numFmtId="0" fontId="26" fillId="0" borderId="0" xfId="0" applyFont="1" applyFill="1" applyBorder="1" applyAlignment="1">
      <alignment horizontal="center"/>
    </xf>
    <xf numFmtId="0" fontId="26" fillId="23" borderId="26" xfId="0" applyFont="1" applyFill="1" applyBorder="1" applyProtection="1">
      <protection locked="0"/>
    </xf>
    <xf numFmtId="43" fontId="26" fillId="0" borderId="1" xfId="0" applyNumberFormat="1" applyFont="1" applyBorder="1"/>
    <xf numFmtId="0" fontId="26" fillId="23" borderId="30" xfId="0" applyFont="1" applyFill="1" applyBorder="1" applyAlignment="1" applyProtection="1">
      <alignment horizontal="right"/>
      <protection locked="0"/>
    </xf>
    <xf numFmtId="0" fontId="31" fillId="23" borderId="26" xfId="0" applyFont="1" applyFill="1" applyBorder="1" applyAlignment="1" applyProtection="1">
      <alignment horizontal="right"/>
      <protection locked="0"/>
    </xf>
    <xf numFmtId="44" fontId="26" fillId="0" borderId="0" xfId="3" applyFont="1" applyFill="1" applyBorder="1" applyAlignment="1">
      <alignment horizontal="center" vertical="center"/>
    </xf>
    <xf numFmtId="0" fontId="26" fillId="0" borderId="0" xfId="0" applyFont="1" applyFill="1" applyBorder="1" applyAlignment="1">
      <alignment horizontal="center"/>
    </xf>
    <xf numFmtId="0" fontId="31" fillId="0" borderId="26" xfId="0" applyFont="1" applyBorder="1" applyAlignment="1">
      <alignment horizontal="left"/>
    </xf>
    <xf numFmtId="0" fontId="31" fillId="0" borderId="83" xfId="0" applyFont="1" applyBorder="1" applyAlignment="1">
      <alignment horizontal="left"/>
    </xf>
    <xf numFmtId="0" fontId="26" fillId="23" borderId="26" xfId="0" applyFont="1" applyFill="1" applyBorder="1" applyAlignment="1" applyProtection="1">
      <alignment horizontal="right"/>
      <protection locked="0"/>
    </xf>
    <xf numFmtId="44" fontId="26" fillId="0" borderId="78" xfId="3" applyFont="1" applyBorder="1"/>
    <xf numFmtId="44" fontId="26" fillId="8" borderId="103" xfId="3" applyFont="1" applyFill="1" applyBorder="1" applyProtection="1"/>
    <xf numFmtId="0" fontId="26" fillId="0" borderId="106" xfId="0" applyFont="1" applyFill="1" applyBorder="1"/>
    <xf numFmtId="0" fontId="26" fillId="0" borderId="106" xfId="0" applyFont="1" applyBorder="1"/>
    <xf numFmtId="44" fontId="26" fillId="3" borderId="105" xfId="3" applyFont="1" applyFill="1" applyBorder="1" applyProtection="1">
      <protection locked="0"/>
    </xf>
    <xf numFmtId="44" fontId="31" fillId="3" borderId="84" xfId="3" applyFont="1" applyFill="1" applyBorder="1" applyProtection="1">
      <protection locked="0"/>
    </xf>
    <xf numFmtId="0" fontId="30" fillId="0" borderId="0" xfId="0" quotePrefix="1" applyFont="1" applyFill="1" applyBorder="1" applyAlignment="1">
      <alignment horizontal="center" vertical="center"/>
    </xf>
    <xf numFmtId="2" fontId="26" fillId="0" borderId="0" xfId="0" applyNumberFormat="1" applyFont="1" applyFill="1" applyBorder="1" applyAlignment="1">
      <alignment horizontal="center" vertical="center"/>
    </xf>
    <xf numFmtId="0" fontId="26" fillId="0" borderId="0" xfId="0" applyFont="1" applyFill="1" applyBorder="1" applyAlignment="1">
      <alignment horizontal="left" vertical="center"/>
    </xf>
    <xf numFmtId="0" fontId="32" fillId="0" borderId="0" xfId="0" applyFont="1" applyFill="1" applyBorder="1" applyAlignment="1">
      <alignment horizontal="center"/>
    </xf>
    <xf numFmtId="0" fontId="32" fillId="0" borderId="0" xfId="0" applyFont="1" applyFill="1" applyBorder="1" applyAlignment="1">
      <alignment horizontal="left" shrinkToFit="1"/>
    </xf>
    <xf numFmtId="2" fontId="32" fillId="0" borderId="0" xfId="0" applyNumberFormat="1" applyFont="1" applyFill="1" applyBorder="1" applyAlignment="1">
      <alignment horizontal="center"/>
    </xf>
    <xf numFmtId="0" fontId="30" fillId="0" borderId="0" xfId="0" applyFont="1" applyFill="1" applyBorder="1" applyAlignment="1">
      <alignment horizontal="center"/>
    </xf>
    <xf numFmtId="0" fontId="26" fillId="0" borderId="0" xfId="0" applyFont="1" applyFill="1" applyBorder="1" applyAlignment="1">
      <alignment horizontal="center" vertical="center"/>
    </xf>
    <xf numFmtId="0" fontId="26" fillId="0" borderId="0" xfId="0" applyFont="1" applyFill="1" applyBorder="1" applyAlignment="1">
      <alignment horizontal="center" vertical="center" shrinkToFit="1"/>
    </xf>
    <xf numFmtId="0" fontId="26" fillId="0" borderId="0" xfId="0" applyFont="1" applyFill="1" applyBorder="1" applyAlignment="1">
      <alignment horizontal="center"/>
    </xf>
    <xf numFmtId="43" fontId="26" fillId="0" borderId="0" xfId="4" applyFont="1" applyFill="1" applyBorder="1" applyAlignment="1">
      <alignment horizontal="center"/>
    </xf>
    <xf numFmtId="0" fontId="32" fillId="0" borderId="0" xfId="0" applyFont="1" applyFill="1" applyBorder="1" applyAlignment="1">
      <alignment horizontal="center" vertical="center"/>
    </xf>
    <xf numFmtId="0" fontId="32" fillId="0" borderId="0" xfId="0" applyFont="1" applyFill="1" applyBorder="1" applyAlignment="1">
      <alignment horizontal="center" shrinkToFit="1"/>
    </xf>
    <xf numFmtId="2" fontId="32" fillId="0" borderId="0" xfId="4" applyNumberFormat="1" applyFont="1" applyFill="1" applyBorder="1" applyAlignment="1">
      <alignment horizontal="center" vertical="center"/>
    </xf>
    <xf numFmtId="0" fontId="26" fillId="0" borderId="0" xfId="0" applyFont="1" applyFill="1" applyBorder="1" applyAlignment="1">
      <alignment vertical="center" shrinkToFit="1"/>
    </xf>
    <xf numFmtId="43" fontId="26" fillId="0" borderId="0" xfId="4" applyFont="1" applyFill="1" applyBorder="1" applyAlignment="1">
      <alignment horizontal="right" vertical="center"/>
    </xf>
    <xf numFmtId="0" fontId="26" fillId="0" borderId="0" xfId="0" applyFont="1" applyFill="1" applyBorder="1" applyAlignment="1">
      <alignment horizontal="center" shrinkToFit="1"/>
    </xf>
    <xf numFmtId="0" fontId="42" fillId="0" borderId="0" xfId="0" applyFont="1" applyAlignment="1">
      <alignment horizontal="center" vertical="center"/>
    </xf>
    <xf numFmtId="0" fontId="31" fillId="9" borderId="85" xfId="0" applyFont="1" applyFill="1" applyBorder="1" applyAlignment="1">
      <alignment horizontal="left"/>
    </xf>
    <xf numFmtId="0" fontId="31" fillId="9" borderId="89" xfId="0" applyFont="1" applyFill="1" applyBorder="1" applyAlignment="1">
      <alignment horizontal="left"/>
    </xf>
    <xf numFmtId="44" fontId="26" fillId="11" borderId="0" xfId="3" applyFont="1" applyFill="1" applyBorder="1" applyAlignment="1" applyProtection="1">
      <alignment horizontal="center"/>
    </xf>
    <xf numFmtId="0" fontId="26" fillId="0" borderId="34" xfId="0" applyFont="1" applyBorder="1" applyAlignment="1">
      <alignment horizontal="left"/>
    </xf>
    <xf numFmtId="0" fontId="26" fillId="0" borderId="26" xfId="0" applyFont="1" applyBorder="1" applyAlignment="1">
      <alignment horizontal="left"/>
    </xf>
    <xf numFmtId="44" fontId="31" fillId="0" borderId="26" xfId="0" applyNumberFormat="1" applyFont="1" applyBorder="1" applyAlignment="1">
      <alignment horizontal="center"/>
    </xf>
    <xf numFmtId="0" fontId="31" fillId="0" borderId="35" xfId="0" applyFont="1" applyBorder="1" applyAlignment="1">
      <alignment horizontal="center"/>
    </xf>
    <xf numFmtId="44" fontId="26" fillId="0" borderId="26" xfId="3" applyFont="1" applyBorder="1" applyAlignment="1">
      <alignment horizontal="center"/>
    </xf>
    <xf numFmtId="44" fontId="26" fillId="0" borderId="35" xfId="3" applyFont="1" applyBorder="1" applyAlignment="1">
      <alignment horizontal="center"/>
    </xf>
    <xf numFmtId="0" fontId="26" fillId="0" borderId="36" xfId="0" applyFont="1" applyBorder="1" applyAlignment="1">
      <alignment horizontal="left"/>
    </xf>
    <xf numFmtId="0" fontId="26" fillId="0" borderId="37" xfId="0" applyFont="1" applyBorder="1" applyAlignment="1">
      <alignment horizontal="left"/>
    </xf>
    <xf numFmtId="44" fontId="26" fillId="0" borderId="37" xfId="0" applyNumberFormat="1" applyFont="1" applyBorder="1" applyAlignment="1">
      <alignment horizontal="center"/>
    </xf>
    <xf numFmtId="0" fontId="26" fillId="0" borderId="38" xfId="0" applyFont="1" applyBorder="1" applyAlignment="1">
      <alignment horizontal="center"/>
    </xf>
    <xf numFmtId="44" fontId="32" fillId="0" borderId="0" xfId="3" applyFont="1" applyFill="1" applyAlignment="1">
      <alignment horizontal="center" vertical="center"/>
    </xf>
    <xf numFmtId="0" fontId="26" fillId="16" borderId="0" xfId="0" applyFont="1" applyFill="1" applyBorder="1" applyAlignment="1" applyProtection="1">
      <alignment horizontal="left" vertical="center" wrapText="1"/>
    </xf>
    <xf numFmtId="44" fontId="26" fillId="0" borderId="26" xfId="0" applyNumberFormat="1" applyFont="1" applyFill="1" applyBorder="1" applyAlignment="1">
      <alignment horizontal="center"/>
    </xf>
    <xf numFmtId="0" fontId="26" fillId="0" borderId="35" xfId="0" applyFont="1" applyFill="1" applyBorder="1" applyAlignment="1">
      <alignment horizontal="center"/>
    </xf>
    <xf numFmtId="44" fontId="26" fillId="3" borderId="26" xfId="3" applyFont="1" applyFill="1" applyBorder="1" applyAlignment="1" applyProtection="1">
      <alignment horizontal="center"/>
      <protection locked="0"/>
    </xf>
    <xf numFmtId="44" fontId="26" fillId="3" borderId="35" xfId="3" applyFont="1" applyFill="1" applyBorder="1" applyAlignment="1" applyProtection="1">
      <alignment horizontal="center"/>
      <protection locked="0"/>
    </xf>
    <xf numFmtId="0" fontId="30" fillId="0" borderId="31" xfId="0" applyFont="1" applyBorder="1" applyAlignment="1">
      <alignment horizontal="left"/>
    </xf>
    <xf numFmtId="0" fontId="30" fillId="0" borderId="33" xfId="0" applyFont="1" applyBorder="1" applyAlignment="1">
      <alignment horizontal="left"/>
    </xf>
    <xf numFmtId="0" fontId="42" fillId="0" borderId="57" xfId="0" applyFont="1" applyBorder="1" applyAlignment="1">
      <alignment horizontal="center" vertical="center"/>
    </xf>
    <xf numFmtId="0" fontId="26" fillId="0" borderId="80" xfId="0" applyFont="1" applyFill="1" applyBorder="1" applyAlignment="1">
      <alignment horizontal="right" vertical="center"/>
    </xf>
    <xf numFmtId="0" fontId="26" fillId="0" borderId="81" xfId="0" applyFont="1" applyFill="1" applyBorder="1" applyAlignment="1">
      <alignment horizontal="right" vertical="center"/>
    </xf>
    <xf numFmtId="44" fontId="26" fillId="0" borderId="85" xfId="3" applyFont="1" applyBorder="1" applyAlignment="1">
      <alignment horizontal="right" vertical="center"/>
    </xf>
    <xf numFmtId="44" fontId="26" fillId="0" borderId="89" xfId="3" applyFont="1" applyBorder="1" applyAlignment="1">
      <alignment horizontal="right" vertical="center"/>
    </xf>
    <xf numFmtId="0" fontId="31" fillId="0" borderId="34" xfId="0" applyFont="1" applyBorder="1" applyAlignment="1">
      <alignment horizontal="left"/>
    </xf>
    <xf numFmtId="0" fontId="31" fillId="0" borderId="26" xfId="0" applyFont="1" applyBorder="1" applyAlignment="1">
      <alignment horizontal="left"/>
    </xf>
    <xf numFmtId="44" fontId="31" fillId="0" borderId="26" xfId="3" applyFont="1" applyBorder="1" applyAlignment="1">
      <alignment horizontal="center"/>
    </xf>
    <xf numFmtId="44" fontId="31" fillId="0" borderId="35" xfId="3" applyFont="1" applyBorder="1" applyAlignment="1">
      <alignment horizontal="center"/>
    </xf>
    <xf numFmtId="0" fontId="26" fillId="0" borderId="80" xfId="0" applyFont="1" applyBorder="1" applyAlignment="1">
      <alignment horizontal="left"/>
    </xf>
    <xf numFmtId="0" fontId="26" fillId="0" borderId="81" xfId="0" applyFont="1" applyBorder="1" applyAlignment="1">
      <alignment horizontal="left"/>
    </xf>
    <xf numFmtId="0" fontId="26" fillId="0" borderId="84" xfId="0" applyFont="1" applyBorder="1" applyAlignment="1">
      <alignment horizontal="left"/>
    </xf>
    <xf numFmtId="0" fontId="26" fillId="0" borderId="83" xfId="0" applyFont="1" applyBorder="1" applyAlignment="1">
      <alignment horizontal="left"/>
    </xf>
    <xf numFmtId="0" fontId="30" fillId="0" borderId="89" xfId="0" applyFont="1" applyFill="1" applyBorder="1" applyAlignment="1">
      <alignment horizontal="left"/>
    </xf>
    <xf numFmtId="0" fontId="30" fillId="0" borderId="90" xfId="0" applyFont="1" applyFill="1" applyBorder="1" applyAlignment="1">
      <alignment horizontal="left"/>
    </xf>
    <xf numFmtId="0" fontId="26" fillId="0" borderId="85" xfId="0" applyFont="1" applyBorder="1" applyAlignment="1">
      <alignment horizontal="left"/>
    </xf>
    <xf numFmtId="0" fontId="26" fillId="0" borderId="89" xfId="0" applyFont="1" applyBorder="1" applyAlignment="1">
      <alignment horizontal="left"/>
    </xf>
    <xf numFmtId="0" fontId="30" fillId="0" borderId="0" xfId="0" applyFont="1" applyFill="1" applyBorder="1" applyAlignment="1">
      <alignment horizontal="left"/>
    </xf>
    <xf numFmtId="0" fontId="31" fillId="0" borderId="83" xfId="0" applyFont="1" applyBorder="1" applyAlignment="1">
      <alignment horizontal="left"/>
    </xf>
    <xf numFmtId="0" fontId="31" fillId="22" borderId="83" xfId="0" applyFont="1" applyFill="1" applyBorder="1" applyAlignment="1">
      <alignment horizontal="left"/>
    </xf>
    <xf numFmtId="0" fontId="31" fillId="22" borderId="26" xfId="0" applyFont="1" applyFill="1" applyBorder="1" applyAlignment="1">
      <alignment horizontal="left"/>
    </xf>
    <xf numFmtId="0" fontId="26" fillId="0" borderId="31" xfId="0" applyFont="1" applyBorder="1" applyAlignment="1">
      <alignment horizontal="left"/>
    </xf>
    <xf numFmtId="0" fontId="26" fillId="0" borderId="32" xfId="0" applyFont="1" applyBorder="1" applyAlignment="1">
      <alignment horizontal="left"/>
    </xf>
    <xf numFmtId="44" fontId="26" fillId="0" borderId="30" xfId="0" applyNumberFormat="1" applyFont="1" applyFill="1" applyBorder="1" applyAlignment="1">
      <alignment horizontal="center"/>
    </xf>
    <xf numFmtId="44" fontId="26" fillId="0" borderId="46" xfId="0" applyNumberFormat="1" applyFont="1" applyFill="1" applyBorder="1" applyAlignment="1">
      <alignment horizontal="center"/>
    </xf>
    <xf numFmtId="0" fontId="26" fillId="0" borderId="42" xfId="0" applyFont="1" applyBorder="1" applyAlignment="1">
      <alignment horizontal="center" vertical="center" wrapText="1"/>
    </xf>
    <xf numFmtId="0" fontId="26" fillId="0" borderId="43" xfId="0" applyFont="1" applyBorder="1" applyAlignment="1">
      <alignment horizontal="center" vertical="center" wrapText="1"/>
    </xf>
    <xf numFmtId="0" fontId="26" fillId="0" borderId="100" xfId="0" applyFont="1" applyBorder="1" applyAlignment="1">
      <alignment horizontal="center" vertical="center" wrapText="1"/>
    </xf>
    <xf numFmtId="0" fontId="26" fillId="0" borderId="65"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66" xfId="0" applyFont="1" applyBorder="1" applyAlignment="1">
      <alignment horizontal="center" vertical="center" wrapText="1"/>
    </xf>
    <xf numFmtId="0" fontId="26" fillId="0" borderId="67" xfId="0" applyFont="1" applyBorder="1" applyAlignment="1">
      <alignment horizontal="center" vertical="center" wrapText="1"/>
    </xf>
    <xf numFmtId="0" fontId="26" fillId="0" borderId="101" xfId="0" applyFont="1" applyBorder="1" applyAlignment="1">
      <alignment horizontal="center" vertical="center" wrapText="1"/>
    </xf>
    <xf numFmtId="44" fontId="26" fillId="0" borderId="81" xfId="3" applyFont="1" applyFill="1" applyBorder="1" applyAlignment="1">
      <alignment horizontal="left"/>
    </xf>
    <xf numFmtId="44" fontId="26" fillId="0" borderId="82" xfId="3" applyFont="1" applyFill="1" applyBorder="1" applyAlignment="1">
      <alignment horizontal="left"/>
    </xf>
    <xf numFmtId="0" fontId="31" fillId="9" borderId="83" xfId="0" applyFont="1" applyFill="1" applyBorder="1" applyAlignment="1">
      <alignment horizontal="left"/>
    </xf>
    <xf numFmtId="0" fontId="31" fillId="9" borderId="26" xfId="0" applyFont="1" applyFill="1" applyBorder="1" applyAlignment="1">
      <alignment horizontal="left"/>
    </xf>
    <xf numFmtId="0" fontId="26" fillId="0" borderId="83" xfId="0" applyFont="1" applyFill="1" applyBorder="1" applyAlignment="1">
      <alignment horizontal="left"/>
    </xf>
    <xf numFmtId="0" fontId="26" fillId="0" borderId="26" xfId="0" applyFont="1" applyFill="1" applyBorder="1" applyAlignment="1">
      <alignment horizontal="left"/>
    </xf>
    <xf numFmtId="0" fontId="26" fillId="0" borderId="80" xfId="0" applyFont="1" applyFill="1" applyBorder="1" applyAlignment="1">
      <alignment horizontal="left"/>
    </xf>
    <xf numFmtId="0" fontId="26" fillId="0" borderId="81" xfId="0" applyFont="1" applyFill="1" applyBorder="1" applyAlignment="1">
      <alignment horizontal="left"/>
    </xf>
    <xf numFmtId="0" fontId="31" fillId="0" borderId="97" xfId="0" applyFont="1" applyFill="1" applyBorder="1" applyAlignment="1">
      <alignment horizontal="left"/>
    </xf>
    <xf numFmtId="0" fontId="31" fillId="0" borderId="28" xfId="0" applyFont="1" applyFill="1" applyBorder="1" applyAlignment="1">
      <alignment horizontal="left"/>
    </xf>
    <xf numFmtId="0" fontId="31" fillId="0" borderId="29" xfId="0" applyFont="1" applyFill="1" applyBorder="1" applyAlignment="1">
      <alignment horizontal="left"/>
    </xf>
    <xf numFmtId="0" fontId="26" fillId="0" borderId="102" xfId="0" applyFont="1" applyBorder="1" applyAlignment="1">
      <alignment horizontal="center" vertical="center"/>
    </xf>
    <xf numFmtId="0" fontId="26" fillId="0" borderId="13" xfId="0" applyFont="1" applyBorder="1" applyAlignment="1">
      <alignment horizontal="center" vertical="center"/>
    </xf>
    <xf numFmtId="0" fontId="26" fillId="0" borderId="14" xfId="0" applyFont="1" applyBorder="1" applyAlignment="1">
      <alignment horizontal="center" vertical="center"/>
    </xf>
    <xf numFmtId="0" fontId="26" fillId="0" borderId="65" xfId="0" applyFont="1" applyBorder="1" applyAlignment="1">
      <alignment horizontal="center" vertical="center"/>
    </xf>
    <xf numFmtId="0" fontId="26" fillId="0" borderId="0" xfId="0" applyFont="1" applyBorder="1" applyAlignment="1">
      <alignment horizontal="center" vertical="center"/>
    </xf>
    <xf numFmtId="0" fontId="26" fillId="0" borderId="15" xfId="0" applyFont="1" applyBorder="1" applyAlignment="1">
      <alignment horizontal="center" vertical="center"/>
    </xf>
    <xf numFmtId="0" fontId="26" fillId="0" borderId="66" xfId="0" applyFont="1" applyBorder="1" applyAlignment="1">
      <alignment horizontal="center" vertical="center"/>
    </xf>
    <xf numFmtId="0" fontId="26" fillId="0" borderId="67" xfId="0" applyFont="1" applyBorder="1" applyAlignment="1">
      <alignment horizontal="center" vertical="center"/>
    </xf>
    <xf numFmtId="0" fontId="26" fillId="0" borderId="101" xfId="0" applyFont="1" applyBorder="1" applyAlignment="1">
      <alignment horizontal="center" vertical="center"/>
    </xf>
    <xf numFmtId="168" fontId="31" fillId="23" borderId="97" xfId="0" applyNumberFormat="1" applyFont="1" applyFill="1" applyBorder="1" applyAlignment="1" applyProtection="1">
      <alignment horizontal="left"/>
    </xf>
    <xf numFmtId="168" fontId="31" fillId="23" borderId="28" xfId="0" applyNumberFormat="1" applyFont="1" applyFill="1" applyBorder="1" applyAlignment="1" applyProtection="1">
      <alignment horizontal="left"/>
    </xf>
    <xf numFmtId="168" fontId="31" fillId="23" borderId="29" xfId="0" applyNumberFormat="1" applyFont="1" applyFill="1" applyBorder="1" applyAlignment="1" applyProtection="1">
      <alignment horizontal="left"/>
    </xf>
    <xf numFmtId="0" fontId="26" fillId="0" borderId="42" xfId="0" applyFont="1" applyBorder="1" applyAlignment="1">
      <alignment horizontal="left" vertical="center" wrapText="1"/>
    </xf>
    <xf numFmtId="0" fontId="26" fillId="0" borderId="43" xfId="0" applyFont="1" applyBorder="1" applyAlignment="1">
      <alignment horizontal="left" vertical="center" wrapText="1"/>
    </xf>
    <xf numFmtId="0" fontId="26" fillId="0" borderId="100" xfId="0" applyFont="1" applyBorder="1" applyAlignment="1">
      <alignment horizontal="left" vertical="center" wrapText="1"/>
    </xf>
    <xf numFmtId="0" fontId="26" fillId="0" borderId="66" xfId="0" applyFont="1" applyBorder="1" applyAlignment="1">
      <alignment horizontal="left" vertical="center" wrapText="1"/>
    </xf>
    <xf numFmtId="0" fontId="26" fillId="0" borderId="67" xfId="0" applyFont="1" applyBorder="1" applyAlignment="1">
      <alignment horizontal="left" vertical="center" wrapText="1"/>
    </xf>
    <xf numFmtId="0" fontId="26" fillId="0" borderId="101" xfId="0" applyFont="1" applyBorder="1" applyAlignment="1">
      <alignment horizontal="left" vertical="center" wrapText="1"/>
    </xf>
    <xf numFmtId="0" fontId="31" fillId="0" borderId="83" xfId="0" applyFont="1" applyFill="1" applyBorder="1" applyAlignment="1">
      <alignment horizontal="left"/>
    </xf>
    <xf numFmtId="0" fontId="31" fillId="0" borderId="26" xfId="0" applyFont="1" applyFill="1" applyBorder="1" applyAlignment="1">
      <alignment horizontal="left"/>
    </xf>
    <xf numFmtId="0" fontId="31" fillId="9" borderId="97" xfId="0" applyFont="1" applyFill="1" applyBorder="1" applyAlignment="1">
      <alignment horizontal="left"/>
    </xf>
    <xf numFmtId="0" fontId="31" fillId="9" borderId="28" xfId="0" applyFont="1" applyFill="1" applyBorder="1" applyAlignment="1">
      <alignment horizontal="left"/>
    </xf>
    <xf numFmtId="0" fontId="31" fillId="9" borderId="29" xfId="0" applyFont="1" applyFill="1" applyBorder="1" applyAlignment="1">
      <alignment horizontal="left"/>
    </xf>
    <xf numFmtId="0" fontId="47" fillId="0" borderId="94" xfId="0" applyFont="1" applyBorder="1"/>
    <xf numFmtId="0" fontId="47" fillId="0" borderId="95" xfId="0" applyFont="1" applyBorder="1"/>
    <xf numFmtId="0" fontId="47" fillId="0" borderId="96" xfId="0" applyFont="1" applyBorder="1"/>
    <xf numFmtId="44" fontId="26" fillId="5" borderId="26" xfId="3" applyFont="1" applyFill="1" applyBorder="1" applyAlignment="1">
      <alignment horizontal="center"/>
    </xf>
    <xf numFmtId="44" fontId="26" fillId="5" borderId="84" xfId="3" applyFont="1" applyFill="1" applyBorder="1" applyAlignment="1">
      <alignment horizontal="center"/>
    </xf>
    <xf numFmtId="0" fontId="26" fillId="18" borderId="1" xfId="0" applyFont="1" applyFill="1" applyBorder="1" applyAlignment="1">
      <alignment horizontal="left"/>
    </xf>
    <xf numFmtId="0" fontId="26" fillId="6" borderId="1" xfId="0" applyFont="1" applyFill="1" applyBorder="1" applyAlignment="1">
      <alignment horizontal="center"/>
    </xf>
    <xf numFmtId="0" fontId="47" fillId="0" borderId="97" xfId="0" applyFont="1" applyBorder="1"/>
    <xf numFmtId="0" fontId="47" fillId="0" borderId="28" xfId="0" applyFont="1" applyBorder="1"/>
    <xf numFmtId="0" fontId="47" fillId="0" borderId="29" xfId="0" applyFont="1" applyBorder="1"/>
    <xf numFmtId="0" fontId="31" fillId="9" borderId="98" xfId="0" applyFont="1" applyFill="1" applyBorder="1" applyAlignment="1">
      <alignment horizontal="left"/>
    </xf>
    <xf numFmtId="0" fontId="31" fillId="9" borderId="87" xfId="0" applyFont="1" applyFill="1" applyBorder="1" applyAlignment="1">
      <alignment horizontal="left"/>
    </xf>
    <xf numFmtId="0" fontId="31" fillId="9" borderId="99" xfId="0" applyFont="1" applyFill="1" applyBorder="1" applyAlignment="1">
      <alignment horizontal="left"/>
    </xf>
    <xf numFmtId="44" fontId="26" fillId="5" borderId="89" xfId="3" applyFont="1" applyFill="1" applyBorder="1" applyAlignment="1">
      <alignment horizontal="center"/>
    </xf>
    <xf numFmtId="44" fontId="26" fillId="5" borderId="90" xfId="3" applyFont="1" applyFill="1" applyBorder="1" applyAlignment="1">
      <alignment horizontal="center"/>
    </xf>
    <xf numFmtId="0" fontId="26" fillId="0" borderId="26" xfId="3" applyNumberFormat="1" applyFont="1" applyBorder="1" applyAlignment="1">
      <alignment horizontal="left" vertical="center"/>
    </xf>
    <xf numFmtId="0" fontId="26" fillId="0" borderId="84" xfId="3" applyNumberFormat="1" applyFont="1" applyBorder="1" applyAlignment="1">
      <alignment horizontal="left" vertical="center"/>
    </xf>
    <xf numFmtId="0" fontId="26" fillId="0" borderId="103" xfId="0" applyFont="1" applyBorder="1" applyAlignment="1">
      <alignment horizontal="left"/>
    </xf>
    <xf numFmtId="0" fontId="26" fillId="0" borderId="30" xfId="0" applyFont="1" applyBorder="1" applyAlignment="1">
      <alignment horizontal="left"/>
    </xf>
    <xf numFmtId="0" fontId="26" fillId="17" borderId="6" xfId="0" applyFont="1" applyFill="1" applyBorder="1" applyAlignment="1">
      <alignment horizontal="center"/>
    </xf>
    <xf numFmtId="0" fontId="26" fillId="17" borderId="8" xfId="0" applyFont="1" applyFill="1" applyBorder="1" applyAlignment="1">
      <alignment horizontal="center"/>
    </xf>
    <xf numFmtId="0" fontId="26" fillId="18" borderId="6" xfId="0" applyFont="1" applyFill="1" applyBorder="1" applyAlignment="1">
      <alignment horizontal="center"/>
    </xf>
    <xf numFmtId="0" fontId="26" fillId="18" borderId="7" xfId="0" applyFont="1" applyFill="1" applyBorder="1" applyAlignment="1">
      <alignment horizontal="center"/>
    </xf>
    <xf numFmtId="0" fontId="26" fillId="18" borderId="8" xfId="0" applyFont="1" applyFill="1" applyBorder="1" applyAlignment="1">
      <alignment horizontal="center"/>
    </xf>
    <xf numFmtId="0" fontId="26" fillId="11" borderId="69" xfId="0" applyFont="1" applyFill="1" applyBorder="1" applyAlignment="1">
      <alignment horizontal="center"/>
    </xf>
    <xf numFmtId="0" fontId="26" fillId="11" borderId="70" xfId="0" applyFont="1" applyFill="1" applyBorder="1" applyAlignment="1">
      <alignment horizontal="center"/>
    </xf>
    <xf numFmtId="0" fontId="26" fillId="17" borderId="69" xfId="0" applyFont="1" applyFill="1" applyBorder="1" applyAlignment="1">
      <alignment horizontal="center"/>
    </xf>
    <xf numFmtId="0" fontId="26" fillId="17" borderId="70" xfId="0" applyFont="1" applyFill="1" applyBorder="1" applyAlignment="1">
      <alignment horizontal="center"/>
    </xf>
    <xf numFmtId="0" fontId="26" fillId="17" borderId="75" xfId="0" applyFont="1" applyFill="1" applyBorder="1" applyAlignment="1">
      <alignment horizontal="center"/>
    </xf>
    <xf numFmtId="0" fontId="26" fillId="17" borderId="76" xfId="0" applyFont="1" applyFill="1" applyBorder="1" applyAlignment="1">
      <alignment horizontal="center"/>
    </xf>
    <xf numFmtId="0" fontId="36" fillId="0" borderId="12" xfId="0" applyFont="1" applyBorder="1" applyAlignment="1">
      <alignment horizontal="center" vertical="center"/>
    </xf>
    <xf numFmtId="0" fontId="36" fillId="0" borderId="13" xfId="0" applyFont="1" applyBorder="1" applyAlignment="1">
      <alignment horizontal="center" vertical="center"/>
    </xf>
    <xf numFmtId="0" fontId="36" fillId="0" borderId="14" xfId="0" applyFont="1" applyBorder="1" applyAlignment="1">
      <alignment horizontal="center" vertical="center"/>
    </xf>
    <xf numFmtId="0" fontId="36" fillId="0" borderId="12" xfId="0" applyFont="1" applyBorder="1" applyAlignment="1">
      <alignment horizontal="center" vertical="center" wrapText="1"/>
    </xf>
    <xf numFmtId="0" fontId="36" fillId="0" borderId="13" xfId="0" applyFont="1" applyBorder="1" applyAlignment="1">
      <alignment horizontal="center" vertical="center" wrapText="1"/>
    </xf>
    <xf numFmtId="0" fontId="36" fillId="0" borderId="14" xfId="0" applyFont="1" applyBorder="1" applyAlignment="1">
      <alignment horizontal="center" vertical="center" wrapText="1"/>
    </xf>
    <xf numFmtId="0" fontId="37" fillId="3" borderId="16" xfId="0" applyFont="1" applyFill="1" applyBorder="1" applyAlignment="1" applyProtection="1">
      <alignment horizontal="center" vertical="center"/>
      <protection locked="0"/>
    </xf>
    <xf numFmtId="0" fontId="37" fillId="3" borderId="17" xfId="0" applyFont="1" applyFill="1" applyBorder="1" applyAlignment="1" applyProtection="1">
      <alignment horizontal="center" vertical="center"/>
      <protection locked="0"/>
    </xf>
    <xf numFmtId="0" fontId="37" fillId="3" borderId="18" xfId="0" applyFont="1" applyFill="1" applyBorder="1" applyAlignment="1" applyProtection="1">
      <alignment horizontal="center" vertical="center"/>
      <protection locked="0"/>
    </xf>
    <xf numFmtId="0" fontId="37" fillId="3" borderId="16" xfId="0" applyFont="1" applyFill="1" applyBorder="1" applyAlignment="1" applyProtection="1">
      <alignment horizontal="center" vertical="center" shrinkToFit="1"/>
      <protection locked="0"/>
    </xf>
    <xf numFmtId="0" fontId="37" fillId="3" borderId="17" xfId="0" applyFont="1" applyFill="1" applyBorder="1" applyAlignment="1" applyProtection="1">
      <alignment horizontal="center" vertical="center" shrinkToFit="1"/>
      <protection locked="0"/>
    </xf>
    <xf numFmtId="0" fontId="37" fillId="3" borderId="18" xfId="0" applyFont="1" applyFill="1" applyBorder="1" applyAlignment="1" applyProtection="1">
      <alignment horizontal="center" vertical="center" shrinkToFit="1"/>
      <protection locked="0"/>
    </xf>
    <xf numFmtId="0" fontId="39" fillId="0" borderId="17" xfId="0" applyFont="1" applyBorder="1" applyAlignment="1">
      <alignment horizontal="center" vertical="center" wrapText="1"/>
    </xf>
    <xf numFmtId="0" fontId="39" fillId="0" borderId="17" xfId="0" applyFont="1" applyBorder="1" applyAlignment="1">
      <alignment horizontal="center" vertical="top" wrapText="1"/>
    </xf>
    <xf numFmtId="0" fontId="31" fillId="23" borderId="1" xfId="0" applyFont="1" applyFill="1" applyBorder="1" applyAlignment="1">
      <alignment horizontal="center" vertical="center"/>
    </xf>
    <xf numFmtId="0" fontId="26" fillId="9" borderId="2" xfId="0" applyFont="1" applyFill="1" applyBorder="1" applyAlignment="1">
      <alignment horizontal="center" vertical="center" wrapText="1"/>
    </xf>
    <xf numFmtId="0" fontId="26" fillId="9" borderId="4" xfId="0" applyFont="1" applyFill="1" applyBorder="1" applyAlignment="1">
      <alignment horizontal="center" vertical="center" wrapText="1"/>
    </xf>
    <xf numFmtId="0" fontId="26" fillId="9" borderId="9" xfId="0" applyFont="1" applyFill="1" applyBorder="1" applyAlignment="1">
      <alignment horizontal="center" vertical="center" wrapText="1"/>
    </xf>
    <xf numFmtId="0" fontId="26" fillId="9" borderId="10" xfId="0" applyFont="1" applyFill="1" applyBorder="1" applyAlignment="1">
      <alignment horizontal="center" vertical="center" wrapText="1"/>
    </xf>
    <xf numFmtId="0" fontId="45" fillId="0" borderId="24" xfId="0" applyFont="1" applyBorder="1" applyAlignment="1">
      <alignment horizontal="center" vertical="center" wrapText="1"/>
    </xf>
    <xf numFmtId="0" fontId="43" fillId="0" borderId="59" xfId="0" applyFont="1" applyBorder="1" applyAlignment="1">
      <alignment horizontal="center" vertical="center" wrapText="1"/>
    </xf>
    <xf numFmtId="0" fontId="43" fillId="0" borderId="25" xfId="0" applyFont="1" applyBorder="1" applyAlignment="1">
      <alignment horizontal="center" vertical="center" wrapText="1"/>
    </xf>
    <xf numFmtId="0" fontId="26" fillId="0" borderId="6" xfId="0" applyFont="1" applyBorder="1" applyAlignment="1">
      <alignment horizontal="center"/>
    </xf>
    <xf numFmtId="0" fontId="26" fillId="0" borderId="8" xfId="0" applyFont="1" applyBorder="1" applyAlignment="1">
      <alignment horizontal="center"/>
    </xf>
    <xf numFmtId="0" fontId="31" fillId="0" borderId="6" xfId="0" applyFont="1" applyBorder="1" applyAlignment="1">
      <alignment horizontal="left" vertical="top" wrapText="1"/>
    </xf>
    <xf numFmtId="0" fontId="31" fillId="0" borderId="7" xfId="0" applyFont="1" applyBorder="1" applyAlignment="1">
      <alignment horizontal="left" vertical="top" wrapText="1"/>
    </xf>
    <xf numFmtId="0" fontId="31" fillId="0" borderId="8" xfId="0" applyFont="1" applyBorder="1" applyAlignment="1">
      <alignment horizontal="left" vertical="top" wrapText="1"/>
    </xf>
    <xf numFmtId="0" fontId="39" fillId="0" borderId="0" xfId="0" applyFont="1" applyBorder="1" applyAlignment="1">
      <alignment horizontal="center" vertical="top" wrapText="1"/>
    </xf>
    <xf numFmtId="0" fontId="36" fillId="0" borderId="12" xfId="0" applyFont="1" applyFill="1" applyBorder="1" applyAlignment="1">
      <alignment horizontal="center" vertical="center"/>
    </xf>
    <xf numFmtId="0" fontId="36" fillId="0" borderId="13" xfId="0" applyFont="1" applyFill="1" applyBorder="1" applyAlignment="1">
      <alignment horizontal="center" vertical="center"/>
    </xf>
    <xf numFmtId="0" fontId="36" fillId="0" borderId="14" xfId="0" applyFont="1" applyFill="1" applyBorder="1" applyAlignment="1">
      <alignment horizontal="center" vertical="center"/>
    </xf>
    <xf numFmtId="0" fontId="26" fillId="3" borderId="1" xfId="0" applyFont="1" applyFill="1" applyBorder="1" applyAlignment="1">
      <alignment horizontal="center" vertical="center"/>
    </xf>
    <xf numFmtId="0" fontId="31" fillId="8" borderId="1" xfId="0" applyFont="1" applyFill="1" applyBorder="1" applyAlignment="1">
      <alignment horizontal="center" vertical="center"/>
    </xf>
    <xf numFmtId="44" fontId="48" fillId="0" borderId="3" xfId="3" applyFont="1" applyBorder="1" applyAlignment="1">
      <alignment horizontal="center" vertical="center"/>
    </xf>
    <xf numFmtId="44" fontId="48" fillId="0" borderId="11" xfId="3" applyFont="1" applyBorder="1" applyAlignment="1">
      <alignment horizontal="center" vertical="center"/>
    </xf>
    <xf numFmtId="0" fontId="37" fillId="3" borderId="58" xfId="0" applyNumberFormat="1" applyFont="1" applyFill="1" applyBorder="1" applyAlignment="1" applyProtection="1">
      <alignment horizontal="center" vertical="center" shrinkToFit="1"/>
      <protection locked="0"/>
    </xf>
    <xf numFmtId="0" fontId="37" fillId="3" borderId="0" xfId="0" applyNumberFormat="1" applyFont="1" applyFill="1" applyBorder="1" applyAlignment="1" applyProtection="1">
      <alignment horizontal="center" vertical="center" shrinkToFit="1"/>
      <protection locked="0"/>
    </xf>
    <xf numFmtId="0" fontId="37" fillId="3" borderId="15" xfId="0" applyNumberFormat="1" applyFont="1" applyFill="1" applyBorder="1" applyAlignment="1" applyProtection="1">
      <alignment horizontal="center" vertical="center" shrinkToFit="1"/>
      <protection locked="0"/>
    </xf>
    <xf numFmtId="0" fontId="37" fillId="3" borderId="58" xfId="0" applyFont="1" applyFill="1" applyBorder="1" applyAlignment="1" applyProtection="1">
      <alignment horizontal="center" vertical="center" shrinkToFit="1"/>
      <protection locked="0"/>
    </xf>
    <xf numFmtId="0" fontId="37" fillId="3" borderId="0" xfId="0" applyFont="1" applyFill="1" applyBorder="1" applyAlignment="1" applyProtection="1">
      <alignment horizontal="center" vertical="center" shrinkToFit="1"/>
      <protection locked="0"/>
    </xf>
    <xf numFmtId="0" fontId="37" fillId="3" borderId="15" xfId="0" applyFont="1" applyFill="1" applyBorder="1" applyAlignment="1" applyProtection="1">
      <alignment horizontal="center" vertical="center" shrinkToFit="1"/>
      <protection locked="0"/>
    </xf>
    <xf numFmtId="0" fontId="36" fillId="0" borderId="58" xfId="3" applyNumberFormat="1" applyFont="1" applyFill="1" applyBorder="1" applyAlignment="1">
      <alignment horizontal="center" vertical="center"/>
    </xf>
    <xf numFmtId="0" fontId="36" fillId="0" borderId="0" xfId="3" applyNumberFormat="1" applyFont="1" applyFill="1" applyBorder="1" applyAlignment="1">
      <alignment horizontal="center" vertical="center"/>
    </xf>
    <xf numFmtId="0" fontId="36" fillId="0" borderId="15" xfId="3" applyNumberFormat="1" applyFont="1" applyFill="1" applyBorder="1" applyAlignment="1">
      <alignment horizontal="center" vertical="center"/>
    </xf>
    <xf numFmtId="44" fontId="36" fillId="0" borderId="58" xfId="3" applyFont="1" applyFill="1" applyBorder="1" applyAlignment="1">
      <alignment horizontal="center" vertical="center"/>
    </xf>
    <xf numFmtId="44" fontId="36" fillId="0" borderId="0" xfId="3" applyFont="1" applyFill="1" applyBorder="1" applyAlignment="1">
      <alignment horizontal="center" vertical="center"/>
    </xf>
    <xf numFmtId="44" fontId="36" fillId="0" borderId="15" xfId="3" applyFont="1" applyFill="1" applyBorder="1" applyAlignment="1">
      <alignment horizontal="center" vertical="center"/>
    </xf>
    <xf numFmtId="44" fontId="26" fillId="6" borderId="5" xfId="0" applyNumberFormat="1" applyFont="1" applyFill="1" applyBorder="1" applyAlignment="1">
      <alignment horizontal="center"/>
    </xf>
    <xf numFmtId="44" fontId="26" fillId="6" borderId="0" xfId="0" applyNumberFormat="1" applyFont="1" applyFill="1" applyBorder="1" applyAlignment="1">
      <alignment horizontal="center"/>
    </xf>
    <xf numFmtId="0" fontId="26" fillId="6" borderId="5" xfId="0" applyFont="1" applyFill="1" applyBorder="1" applyAlignment="1">
      <alignment horizontal="center"/>
    </xf>
    <xf numFmtId="0" fontId="26" fillId="6" borderId="0" xfId="0" applyFont="1" applyFill="1" applyBorder="1" applyAlignment="1">
      <alignment horizontal="center"/>
    </xf>
    <xf numFmtId="0" fontId="26" fillId="5" borderId="26" xfId="0" applyFont="1" applyFill="1" applyBorder="1" applyAlignment="1">
      <alignment horizontal="center" vertical="center" wrapText="1"/>
    </xf>
    <xf numFmtId="0" fontId="26" fillId="5" borderId="84" xfId="0" applyFont="1" applyFill="1" applyBorder="1" applyAlignment="1">
      <alignment horizontal="center" vertical="center" wrapText="1"/>
    </xf>
    <xf numFmtId="0" fontId="26" fillId="5" borderId="89" xfId="0" applyFont="1" applyFill="1" applyBorder="1" applyAlignment="1">
      <alignment horizontal="center" vertical="center" wrapText="1"/>
    </xf>
    <xf numFmtId="0" fontId="26" fillId="5" borderId="90" xfId="0" applyFont="1" applyFill="1" applyBorder="1" applyAlignment="1">
      <alignment horizontal="center" vertical="center" wrapText="1"/>
    </xf>
    <xf numFmtId="0" fontId="26" fillId="5" borderId="26" xfId="0" applyFont="1" applyFill="1" applyBorder="1" applyAlignment="1">
      <alignment horizontal="left" vertical="center" wrapText="1"/>
    </xf>
    <xf numFmtId="0" fontId="26" fillId="5" borderId="84" xfId="0" applyFont="1" applyFill="1" applyBorder="1" applyAlignment="1">
      <alignment horizontal="left" vertical="center" wrapText="1"/>
    </xf>
    <xf numFmtId="0" fontId="26" fillId="0" borderId="42" xfId="3" applyNumberFormat="1" applyFont="1" applyBorder="1" applyAlignment="1">
      <alignment horizontal="center" vertical="center"/>
    </xf>
    <xf numFmtId="0" fontId="26" fillId="0" borderId="43" xfId="3" applyNumberFormat="1" applyFont="1" applyBorder="1" applyAlignment="1">
      <alignment horizontal="center" vertical="center"/>
    </xf>
    <xf numFmtId="0" fontId="26" fillId="0" borderId="100" xfId="3" applyNumberFormat="1" applyFont="1" applyBorder="1" applyAlignment="1">
      <alignment horizontal="center" vertical="center"/>
    </xf>
    <xf numFmtId="0" fontId="26" fillId="0" borderId="65" xfId="3" applyNumberFormat="1" applyFont="1" applyBorder="1" applyAlignment="1">
      <alignment horizontal="center" vertical="center"/>
    </xf>
    <xf numFmtId="0" fontId="26" fillId="0" borderId="0" xfId="3" applyNumberFormat="1" applyFont="1" applyBorder="1" applyAlignment="1">
      <alignment horizontal="center" vertical="center"/>
    </xf>
    <xf numFmtId="0" fontId="26" fillId="0" borderId="15" xfId="3" applyNumberFormat="1" applyFont="1" applyBorder="1" applyAlignment="1">
      <alignment horizontal="center" vertical="center"/>
    </xf>
    <xf numFmtId="0" fontId="26" fillId="0" borderId="66" xfId="3" applyNumberFormat="1" applyFont="1" applyBorder="1" applyAlignment="1">
      <alignment horizontal="center" vertical="center"/>
    </xf>
    <xf numFmtId="0" fontId="26" fillId="0" borderId="67" xfId="3" applyNumberFormat="1" applyFont="1" applyBorder="1" applyAlignment="1">
      <alignment horizontal="center" vertical="center"/>
    </xf>
    <xf numFmtId="0" fontId="26" fillId="0" borderId="101" xfId="3" applyNumberFormat="1" applyFont="1" applyBorder="1" applyAlignment="1">
      <alignment horizontal="center" vertical="center"/>
    </xf>
    <xf numFmtId="0" fontId="26" fillId="12" borderId="3" xfId="0" applyFont="1" applyFill="1" applyBorder="1" applyAlignment="1">
      <alignment horizontal="center" vertical="center"/>
    </xf>
    <xf numFmtId="0" fontId="26" fillId="12" borderId="0" xfId="0" applyFont="1" applyFill="1" applyAlignment="1">
      <alignment horizontal="center" vertical="center"/>
    </xf>
    <xf numFmtId="44" fontId="26" fillId="17" borderId="1" xfId="3" applyFont="1" applyFill="1" applyBorder="1" applyAlignment="1">
      <alignment horizontal="center"/>
    </xf>
    <xf numFmtId="0" fontId="30" fillId="0" borderId="80" xfId="0" applyFont="1" applyBorder="1" applyAlignment="1">
      <alignment horizontal="left" vertical="center"/>
    </xf>
    <xf numFmtId="0" fontId="30" fillId="0" borderId="81" xfId="0" applyFont="1" applyBorder="1" applyAlignment="1">
      <alignment horizontal="left" vertical="center"/>
    </xf>
    <xf numFmtId="44" fontId="30" fillId="5" borderId="81" xfId="3" applyFont="1" applyFill="1" applyBorder="1" applyAlignment="1">
      <alignment horizontal="center"/>
    </xf>
    <xf numFmtId="44" fontId="30" fillId="5" borderId="82" xfId="3" applyFont="1" applyFill="1" applyBorder="1" applyAlignment="1">
      <alignment horizontal="center"/>
    </xf>
    <xf numFmtId="44" fontId="26" fillId="17" borderId="9" xfId="3" applyFont="1" applyFill="1" applyBorder="1" applyAlignment="1">
      <alignment horizontal="center"/>
    </xf>
    <xf numFmtId="44" fontId="26" fillId="17" borderId="10" xfId="3" applyFont="1" applyFill="1" applyBorder="1" applyAlignment="1">
      <alignment horizontal="center"/>
    </xf>
    <xf numFmtId="0" fontId="26" fillId="23" borderId="51" xfId="0" applyFont="1" applyFill="1" applyBorder="1" applyAlignment="1">
      <alignment horizontal="left"/>
    </xf>
    <xf numFmtId="0" fontId="26" fillId="23" borderId="28" xfId="0" applyFont="1" applyFill="1" applyBorder="1" applyAlignment="1">
      <alignment horizontal="left"/>
    </xf>
    <xf numFmtId="0" fontId="26" fillId="23" borderId="29" xfId="0" applyFont="1" applyFill="1" applyBorder="1" applyAlignment="1">
      <alignment horizontal="left"/>
    </xf>
    <xf numFmtId="0" fontId="31" fillId="23" borderId="51" xfId="0" applyFont="1" applyFill="1" applyBorder="1" applyAlignment="1">
      <alignment horizontal="left"/>
    </xf>
    <xf numFmtId="0" fontId="31" fillId="23" borderId="28" xfId="0" applyFont="1" applyFill="1" applyBorder="1" applyAlignment="1">
      <alignment horizontal="left"/>
    </xf>
    <xf numFmtId="0" fontId="31" fillId="23" borderId="29" xfId="0" applyFont="1" applyFill="1" applyBorder="1" applyAlignment="1">
      <alignment horizontal="left"/>
    </xf>
    <xf numFmtId="0" fontId="26" fillId="0" borderId="44" xfId="0" applyFont="1" applyBorder="1" applyAlignment="1">
      <alignment horizontal="center" vertical="center" wrapText="1"/>
    </xf>
    <xf numFmtId="0" fontId="26" fillId="0" borderId="68" xfId="0" applyFont="1" applyBorder="1" applyAlignment="1">
      <alignment horizontal="center" vertical="center" wrapText="1"/>
    </xf>
    <xf numFmtId="0" fontId="26" fillId="0" borderId="57" xfId="0" applyFont="1" applyBorder="1" applyAlignment="1">
      <alignment horizontal="center" vertical="center" wrapText="1"/>
    </xf>
    <xf numFmtId="0" fontId="26" fillId="0" borderId="42" xfId="3" applyNumberFormat="1" applyFont="1" applyBorder="1" applyAlignment="1">
      <alignment horizontal="left" vertical="center"/>
    </xf>
    <xf numFmtId="0" fontId="26" fillId="0" borderId="43" xfId="3" applyNumberFormat="1" applyFont="1" applyBorder="1" applyAlignment="1">
      <alignment horizontal="left" vertical="center"/>
    </xf>
    <xf numFmtId="0" fontId="26" fillId="0" borderId="44" xfId="3" applyNumberFormat="1" applyFont="1" applyBorder="1" applyAlignment="1">
      <alignment horizontal="left" vertical="center"/>
    </xf>
    <xf numFmtId="0" fontId="26" fillId="0" borderId="65" xfId="3" applyNumberFormat="1" applyFont="1" applyBorder="1" applyAlignment="1">
      <alignment horizontal="left" vertical="center"/>
    </xf>
    <xf numFmtId="0" fontId="26" fillId="0" borderId="0" xfId="3" applyNumberFormat="1" applyFont="1" applyBorder="1" applyAlignment="1">
      <alignment horizontal="left" vertical="center"/>
    </xf>
    <xf numFmtId="0" fontId="26" fillId="0" borderId="57" xfId="3" applyNumberFormat="1" applyFont="1" applyBorder="1" applyAlignment="1">
      <alignment horizontal="left" vertical="center"/>
    </xf>
    <xf numFmtId="0" fontId="26" fillId="0" borderId="66" xfId="3" applyNumberFormat="1" applyFont="1" applyBorder="1" applyAlignment="1">
      <alignment horizontal="left" vertical="center"/>
    </xf>
    <xf numFmtId="0" fontId="26" fillId="0" borderId="67" xfId="3" applyNumberFormat="1" applyFont="1" applyBorder="1" applyAlignment="1">
      <alignment horizontal="left" vertical="center"/>
    </xf>
    <xf numFmtId="0" fontId="26" fillId="0" borderId="68" xfId="3" applyNumberFormat="1" applyFont="1" applyBorder="1" applyAlignment="1">
      <alignment horizontal="left" vertical="center"/>
    </xf>
    <xf numFmtId="44" fontId="26" fillId="5" borderId="42" xfId="3" applyFont="1" applyFill="1" applyBorder="1" applyAlignment="1">
      <alignment horizontal="center"/>
    </xf>
    <xf numFmtId="44" fontId="26" fillId="5" borderId="43" xfId="3" applyFont="1" applyFill="1" applyBorder="1" applyAlignment="1">
      <alignment horizontal="center"/>
    </xf>
    <xf numFmtId="44" fontId="26" fillId="5" borderId="44" xfId="3" applyFont="1" applyFill="1" applyBorder="1" applyAlignment="1">
      <alignment horizontal="center"/>
    </xf>
    <xf numFmtId="44" fontId="26" fillId="5" borderId="45" xfId="3" applyFont="1" applyFill="1" applyBorder="1" applyAlignment="1">
      <alignment horizontal="center"/>
    </xf>
    <xf numFmtId="44" fontId="26" fillId="5" borderId="11" xfId="3" applyFont="1" applyFill="1" applyBorder="1" applyAlignment="1">
      <alignment horizontal="center"/>
    </xf>
    <xf numFmtId="44" fontId="26" fillId="5" borderId="10" xfId="3" applyFont="1" applyFill="1" applyBorder="1" applyAlignment="1">
      <alignment horizontal="center"/>
    </xf>
    <xf numFmtId="0" fontId="26" fillId="5" borderId="35" xfId="0" applyFont="1" applyFill="1" applyBorder="1" applyAlignment="1">
      <alignment horizontal="center" vertical="center" wrapText="1"/>
    </xf>
    <xf numFmtId="0" fontId="26" fillId="0" borderId="34" xfId="0" applyFont="1" applyFill="1" applyBorder="1" applyAlignment="1">
      <alignment horizontal="left"/>
    </xf>
    <xf numFmtId="0" fontId="30" fillId="0" borderId="37" xfId="0" applyFont="1" applyFill="1" applyBorder="1" applyAlignment="1">
      <alignment horizontal="left"/>
    </xf>
    <xf numFmtId="0" fontId="30" fillId="0" borderId="38" xfId="0" applyFont="1" applyFill="1" applyBorder="1" applyAlignment="1">
      <alignment horizontal="left"/>
    </xf>
    <xf numFmtId="44" fontId="26" fillId="0" borderId="32" xfId="3" applyFont="1" applyFill="1" applyBorder="1" applyAlignment="1">
      <alignment horizontal="left"/>
    </xf>
    <xf numFmtId="44" fontId="26" fillId="0" borderId="33" xfId="3" applyFont="1" applyFill="1" applyBorder="1" applyAlignment="1">
      <alignment horizontal="left"/>
    </xf>
    <xf numFmtId="0" fontId="26" fillId="0" borderId="35" xfId="0" applyFont="1" applyBorder="1" applyAlignment="1">
      <alignment horizontal="left"/>
    </xf>
    <xf numFmtId="0" fontId="31" fillId="0" borderId="51" xfId="0" applyFont="1" applyFill="1" applyBorder="1" applyAlignment="1">
      <alignment horizontal="left"/>
    </xf>
    <xf numFmtId="0" fontId="31" fillId="0" borderId="51" xfId="0" applyFont="1" applyFill="1" applyBorder="1" applyAlignment="1">
      <alignment horizontal="center"/>
    </xf>
    <xf numFmtId="0" fontId="31" fillId="0" borderId="28" xfId="0" applyFont="1" applyFill="1" applyBorder="1" applyAlignment="1">
      <alignment horizontal="center"/>
    </xf>
    <xf numFmtId="0" fontId="31" fillId="0" borderId="29" xfId="0" applyFont="1" applyFill="1" applyBorder="1" applyAlignment="1">
      <alignment horizontal="center"/>
    </xf>
    <xf numFmtId="0" fontId="31" fillId="9" borderId="52" xfId="0" applyFont="1" applyFill="1" applyBorder="1" applyAlignment="1">
      <alignment horizontal="left"/>
    </xf>
    <xf numFmtId="0" fontId="31" fillId="9" borderId="48" xfId="0" applyFont="1" applyFill="1" applyBorder="1" applyAlignment="1">
      <alignment horizontal="left"/>
    </xf>
    <xf numFmtId="0" fontId="31" fillId="9" borderId="53" xfId="0" applyFont="1" applyFill="1" applyBorder="1" applyAlignment="1">
      <alignment horizontal="left"/>
    </xf>
    <xf numFmtId="0" fontId="31" fillId="9" borderId="34" xfId="0" applyFont="1" applyFill="1" applyBorder="1" applyAlignment="1">
      <alignment horizontal="left"/>
    </xf>
    <xf numFmtId="0" fontId="47" fillId="0" borderId="50" xfId="0" applyFont="1" applyBorder="1"/>
    <xf numFmtId="0" fontId="47" fillId="0" borderId="40" xfId="0" applyFont="1" applyBorder="1"/>
    <xf numFmtId="0" fontId="47" fillId="0" borderId="77" xfId="0" applyFont="1" applyBorder="1"/>
    <xf numFmtId="0" fontId="47" fillId="0" borderId="51" xfId="0" applyFont="1" applyBorder="1"/>
    <xf numFmtId="44" fontId="26" fillId="0" borderId="36" xfId="3" applyFont="1" applyBorder="1" applyAlignment="1">
      <alignment horizontal="right"/>
    </xf>
    <xf numFmtId="44" fontId="26" fillId="0" borderId="37" xfId="3" applyFont="1" applyBorder="1" applyAlignment="1">
      <alignment horizontal="right"/>
    </xf>
    <xf numFmtId="0" fontId="26" fillId="11" borderId="0" xfId="0" applyFont="1" applyFill="1" applyBorder="1" applyAlignment="1" applyProtection="1">
      <alignment horizontal="left"/>
    </xf>
    <xf numFmtId="0" fontId="26" fillId="16" borderId="0" xfId="0" applyFont="1" applyFill="1" applyBorder="1" applyAlignment="1" applyProtection="1">
      <alignment horizontal="center" vertical="center" wrapText="1"/>
    </xf>
    <xf numFmtId="0" fontId="31" fillId="9" borderId="36" xfId="0" applyFont="1" applyFill="1" applyBorder="1" applyAlignment="1">
      <alignment horizontal="left"/>
    </xf>
    <xf numFmtId="0" fontId="31" fillId="9" borderId="37" xfId="0" applyFont="1" applyFill="1" applyBorder="1" applyAlignment="1">
      <alignment horizontal="left"/>
    </xf>
    <xf numFmtId="0" fontId="26" fillId="0" borderId="31" xfId="0" applyFont="1" applyFill="1" applyBorder="1" applyAlignment="1">
      <alignment horizontal="right"/>
    </xf>
    <xf numFmtId="0" fontId="26" fillId="0" borderId="32" xfId="0" applyFont="1" applyFill="1" applyBorder="1" applyAlignment="1">
      <alignment horizontal="right"/>
    </xf>
    <xf numFmtId="0" fontId="26" fillId="0" borderId="31" xfId="0" applyFont="1" applyFill="1" applyBorder="1" applyAlignment="1">
      <alignment horizontal="left"/>
    </xf>
    <xf numFmtId="0" fontId="26" fillId="0" borderId="32" xfId="0" applyFont="1" applyFill="1" applyBorder="1" applyAlignment="1">
      <alignment horizontal="left"/>
    </xf>
    <xf numFmtId="0" fontId="26" fillId="0" borderId="32" xfId="0" applyFont="1" applyBorder="1" applyAlignment="1">
      <alignment horizontal="left" vertical="center" wrapText="1"/>
    </xf>
    <xf numFmtId="0" fontId="26" fillId="0" borderId="33" xfId="0" applyFont="1" applyBorder="1" applyAlignment="1">
      <alignment horizontal="left" vertical="center" wrapText="1"/>
    </xf>
    <xf numFmtId="0" fontId="26" fillId="11" borderId="1" xfId="0" applyFont="1" applyFill="1" applyBorder="1" applyAlignment="1">
      <alignment horizontal="center"/>
    </xf>
    <xf numFmtId="0" fontId="31" fillId="9" borderId="51" xfId="0" applyFont="1" applyFill="1" applyBorder="1" applyAlignment="1">
      <alignment horizontal="left"/>
    </xf>
    <xf numFmtId="0" fontId="26" fillId="21" borderId="34" xfId="0" applyFont="1" applyFill="1" applyBorder="1" applyAlignment="1" applyProtection="1">
      <alignment horizontal="left"/>
    </xf>
    <xf numFmtId="0" fontId="26" fillId="21" borderId="26" xfId="0" applyFont="1" applyFill="1" applyBorder="1" applyAlignment="1" applyProtection="1">
      <alignment horizontal="left"/>
    </xf>
    <xf numFmtId="0" fontId="31" fillId="21" borderId="34" xfId="0" applyFont="1" applyFill="1" applyBorder="1" applyAlignment="1" applyProtection="1">
      <alignment horizontal="left"/>
    </xf>
    <xf numFmtId="0" fontId="31" fillId="21" borderId="26" xfId="0" applyFont="1" applyFill="1" applyBorder="1" applyAlignment="1" applyProtection="1">
      <alignment horizontal="left"/>
    </xf>
    <xf numFmtId="0" fontId="26" fillId="0" borderId="0" xfId="0" applyFont="1" applyBorder="1" applyAlignment="1">
      <alignment horizontal="center"/>
    </xf>
    <xf numFmtId="44" fontId="26" fillId="0" borderId="64" xfId="3" applyFont="1" applyFill="1" applyBorder="1" applyAlignment="1">
      <alignment horizontal="center" vertical="center"/>
    </xf>
    <xf numFmtId="44" fontId="26" fillId="0" borderId="3" xfId="3" applyFont="1" applyFill="1" applyBorder="1" applyAlignment="1">
      <alignment horizontal="center" vertical="center"/>
    </xf>
    <xf numFmtId="44" fontId="26" fillId="0" borderId="4" xfId="3" applyFont="1" applyFill="1" applyBorder="1" applyAlignment="1">
      <alignment horizontal="center" vertical="center"/>
    </xf>
    <xf numFmtId="44" fontId="26" fillId="0" borderId="65" xfId="3" applyFont="1" applyFill="1" applyBorder="1" applyAlignment="1">
      <alignment horizontal="center" vertical="center"/>
    </xf>
    <xf numFmtId="44" fontId="26" fillId="0" borderId="0" xfId="3" applyFont="1" applyFill="1" applyBorder="1" applyAlignment="1">
      <alignment horizontal="center" vertical="center"/>
    </xf>
    <xf numFmtId="44" fontId="26" fillId="0" borderId="57" xfId="3" applyFont="1" applyFill="1" applyBorder="1" applyAlignment="1">
      <alignment horizontal="center" vertical="center"/>
    </xf>
    <xf numFmtId="44" fontId="26" fillId="0" borderId="45" xfId="3" applyFont="1" applyFill="1" applyBorder="1" applyAlignment="1">
      <alignment horizontal="center" vertical="center"/>
    </xf>
    <xf numFmtId="44" fontId="26" fillId="0" borderId="11" xfId="3" applyFont="1" applyFill="1" applyBorder="1" applyAlignment="1">
      <alignment horizontal="center" vertical="center"/>
    </xf>
    <xf numFmtId="44" fontId="26" fillId="0" borderId="10" xfId="3" applyFont="1" applyFill="1" applyBorder="1" applyAlignment="1">
      <alignment horizontal="center" vertical="center"/>
    </xf>
    <xf numFmtId="44" fontId="26" fillId="21" borderId="26" xfId="3" applyFont="1" applyFill="1" applyBorder="1" applyAlignment="1" applyProtection="1">
      <alignment horizontal="center"/>
    </xf>
    <xf numFmtId="44" fontId="26" fillId="21" borderId="35" xfId="3" applyFont="1" applyFill="1" applyBorder="1" applyAlignment="1" applyProtection="1">
      <alignment horizontal="center"/>
    </xf>
    <xf numFmtId="44" fontId="26" fillId="21" borderId="37" xfId="3" applyFont="1" applyFill="1" applyBorder="1" applyAlignment="1" applyProtection="1">
      <alignment horizontal="center"/>
    </xf>
    <xf numFmtId="44" fontId="26" fillId="21" borderId="38" xfId="3" applyFont="1" applyFill="1" applyBorder="1" applyAlignment="1" applyProtection="1">
      <alignment horizontal="center"/>
    </xf>
    <xf numFmtId="0" fontId="31" fillId="21" borderId="36" xfId="0" applyFont="1" applyFill="1" applyBorder="1" applyAlignment="1" applyProtection="1">
      <alignment horizontal="left"/>
    </xf>
    <xf numFmtId="0" fontId="31" fillId="21" borderId="37" xfId="0" applyFont="1" applyFill="1" applyBorder="1" applyAlignment="1" applyProtection="1">
      <alignment horizontal="left"/>
    </xf>
    <xf numFmtId="0" fontId="26" fillId="21" borderId="26" xfId="0" applyFont="1" applyFill="1" applyBorder="1" applyAlignment="1" applyProtection="1">
      <alignment horizontal="left" vertical="center" wrapText="1"/>
    </xf>
    <xf numFmtId="0" fontId="26" fillId="21" borderId="35" xfId="0" applyFont="1" applyFill="1" applyBorder="1" applyAlignment="1" applyProtection="1">
      <alignment horizontal="left" vertical="center" wrapText="1"/>
    </xf>
    <xf numFmtId="0" fontId="26" fillId="21" borderId="31" xfId="0" applyFont="1" applyFill="1" applyBorder="1" applyAlignment="1" applyProtection="1">
      <alignment horizontal="left"/>
    </xf>
    <xf numFmtId="0" fontId="26" fillId="21" borderId="32" xfId="0" applyFont="1" applyFill="1" applyBorder="1" applyAlignment="1" applyProtection="1">
      <alignment horizontal="left"/>
    </xf>
    <xf numFmtId="0" fontId="26" fillId="21" borderId="32" xfId="0" applyFont="1" applyFill="1" applyBorder="1" applyAlignment="1" applyProtection="1">
      <alignment horizontal="left" vertical="center"/>
    </xf>
    <xf numFmtId="0" fontId="26" fillId="21" borderId="33" xfId="0" applyFont="1" applyFill="1" applyBorder="1" applyAlignment="1" applyProtection="1">
      <alignment horizontal="left" vertical="center"/>
    </xf>
    <xf numFmtId="0" fontId="26" fillId="21" borderId="26" xfId="0" applyFont="1" applyFill="1" applyBorder="1" applyAlignment="1" applyProtection="1">
      <alignment horizontal="left" vertical="center"/>
    </xf>
    <xf numFmtId="0" fontId="26" fillId="21" borderId="35" xfId="0" applyFont="1" applyFill="1" applyBorder="1" applyAlignment="1" applyProtection="1">
      <alignment horizontal="left" vertical="center"/>
    </xf>
    <xf numFmtId="0" fontId="31" fillId="0" borderId="0" xfId="0" applyFont="1" applyFill="1" applyBorder="1" applyAlignment="1">
      <alignment horizontal="center"/>
    </xf>
    <xf numFmtId="44" fontId="26" fillId="5" borderId="35" xfId="3" applyFont="1" applyFill="1" applyBorder="1" applyAlignment="1">
      <alignment horizontal="center"/>
    </xf>
    <xf numFmtId="0" fontId="26" fillId="0" borderId="35" xfId="3" applyNumberFormat="1" applyFont="1" applyBorder="1" applyAlignment="1">
      <alignment horizontal="left" vertical="center"/>
    </xf>
    <xf numFmtId="0" fontId="26" fillId="0" borderId="0" xfId="0" applyFont="1" applyFill="1" applyBorder="1" applyAlignment="1">
      <alignment horizontal="left" wrapText="1"/>
    </xf>
    <xf numFmtId="0" fontId="37" fillId="20" borderId="58" xfId="0" applyNumberFormat="1" applyFont="1" applyFill="1" applyBorder="1" applyAlignment="1" applyProtection="1">
      <alignment horizontal="center" vertical="center" shrinkToFit="1"/>
      <protection locked="0"/>
    </xf>
    <xf numFmtId="0" fontId="37" fillId="20" borderId="0" xfId="0" applyNumberFormat="1" applyFont="1" applyFill="1" applyBorder="1" applyAlignment="1" applyProtection="1">
      <alignment horizontal="center" vertical="center" shrinkToFit="1"/>
      <protection locked="0"/>
    </xf>
    <xf numFmtId="0" fontId="37" fillId="20" borderId="15" xfId="0" applyNumberFormat="1" applyFont="1" applyFill="1" applyBorder="1" applyAlignment="1" applyProtection="1">
      <alignment horizontal="center" vertical="center" shrinkToFit="1"/>
      <protection locked="0"/>
    </xf>
    <xf numFmtId="0" fontId="37" fillId="20" borderId="16" xfId="0" applyNumberFormat="1" applyFont="1" applyFill="1" applyBorder="1" applyAlignment="1" applyProtection="1">
      <alignment horizontal="center" vertical="center" shrinkToFit="1"/>
      <protection locked="0"/>
    </xf>
    <xf numFmtId="0" fontId="37" fillId="20" borderId="17" xfId="0" applyNumberFormat="1" applyFont="1" applyFill="1" applyBorder="1" applyAlignment="1" applyProtection="1">
      <alignment horizontal="center" vertical="center" shrinkToFit="1"/>
      <protection locked="0"/>
    </xf>
    <xf numFmtId="0" fontId="37" fillId="20" borderId="18" xfId="0" applyNumberFormat="1" applyFont="1" applyFill="1" applyBorder="1" applyAlignment="1" applyProtection="1">
      <alignment horizontal="center" vertical="center" shrinkToFit="1"/>
      <protection locked="0"/>
    </xf>
    <xf numFmtId="0" fontId="30" fillId="0" borderId="31" xfId="0" applyFont="1" applyBorder="1" applyAlignment="1">
      <alignment horizontal="left" vertical="center"/>
    </xf>
    <xf numFmtId="0" fontId="30" fillId="0" borderId="32" xfId="0" applyFont="1" applyBorder="1" applyAlignment="1">
      <alignment horizontal="left" vertical="center"/>
    </xf>
    <xf numFmtId="44" fontId="30" fillId="5" borderId="32" xfId="3" applyFont="1" applyFill="1" applyBorder="1" applyAlignment="1">
      <alignment horizontal="center"/>
    </xf>
    <xf numFmtId="44" fontId="30" fillId="5" borderId="33" xfId="3" applyFont="1" applyFill="1" applyBorder="1" applyAlignment="1">
      <alignment horizontal="center"/>
    </xf>
    <xf numFmtId="0" fontId="36" fillId="0" borderId="58" xfId="0" applyFont="1" applyFill="1" applyBorder="1" applyAlignment="1">
      <alignment horizontal="center" vertical="center"/>
    </xf>
    <xf numFmtId="0" fontId="36" fillId="0" borderId="0" xfId="0" applyFont="1" applyFill="1" applyBorder="1" applyAlignment="1">
      <alignment horizontal="center" vertical="center"/>
    </xf>
    <xf numFmtId="0" fontId="36" fillId="0" borderId="15" xfId="0" applyFont="1" applyFill="1" applyBorder="1" applyAlignment="1">
      <alignment horizontal="center" vertical="center"/>
    </xf>
    <xf numFmtId="0" fontId="26" fillId="17" borderId="1" xfId="0" applyFont="1" applyFill="1" applyBorder="1" applyAlignment="1">
      <alignment horizontal="left"/>
    </xf>
    <xf numFmtId="0" fontId="36" fillId="0" borderId="58" xfId="0" applyFont="1" applyBorder="1" applyAlignment="1">
      <alignment horizontal="center" vertical="center"/>
    </xf>
    <xf numFmtId="0" fontId="36" fillId="0" borderId="0" xfId="0" applyFont="1" applyBorder="1" applyAlignment="1">
      <alignment horizontal="center" vertical="center"/>
    </xf>
    <xf numFmtId="0" fontId="36" fillId="0" borderId="15" xfId="0" applyFont="1" applyBorder="1" applyAlignment="1">
      <alignment horizontal="center" vertical="center"/>
    </xf>
    <xf numFmtId="0" fontId="37" fillId="19" borderId="16" xfId="0" applyFont="1" applyFill="1" applyBorder="1" applyAlignment="1" applyProtection="1">
      <alignment horizontal="center" vertical="center" shrinkToFit="1"/>
    </xf>
    <xf numFmtId="0" fontId="37" fillId="19" borderId="17" xfId="0" applyFont="1" applyFill="1" applyBorder="1" applyAlignment="1" applyProtection="1">
      <alignment horizontal="center" vertical="center" shrinkToFit="1"/>
    </xf>
    <xf numFmtId="0" fontId="37" fillId="19" borderId="18" xfId="0" applyFont="1" applyFill="1" applyBorder="1" applyAlignment="1" applyProtection="1">
      <alignment horizontal="center" vertical="center" shrinkToFit="1"/>
    </xf>
    <xf numFmtId="0" fontId="28" fillId="0" borderId="0" xfId="0" applyFont="1" applyBorder="1" applyAlignment="1">
      <alignment horizontal="center" vertical="top" wrapText="1"/>
    </xf>
    <xf numFmtId="44" fontId="26" fillId="17" borderId="6" xfId="3" applyFont="1" applyFill="1" applyBorder="1" applyAlignment="1">
      <alignment horizontal="center"/>
    </xf>
    <xf numFmtId="44" fontId="26" fillId="17" borderId="8" xfId="3" applyFont="1" applyFill="1" applyBorder="1" applyAlignment="1">
      <alignment horizontal="center"/>
    </xf>
    <xf numFmtId="0" fontId="32" fillId="4" borderId="0" xfId="0" applyFont="1" applyFill="1" applyBorder="1" applyAlignment="1">
      <alignment horizontal="right"/>
    </xf>
    <xf numFmtId="44" fontId="32" fillId="4" borderId="0" xfId="3" applyFont="1" applyFill="1" applyBorder="1" applyAlignment="1">
      <alignment horizontal="right"/>
    </xf>
    <xf numFmtId="44" fontId="26" fillId="5" borderId="37" xfId="3" applyFont="1" applyFill="1" applyBorder="1" applyAlignment="1">
      <alignment horizontal="center"/>
    </xf>
    <xf numFmtId="44" fontId="26" fillId="5" borderId="38" xfId="3" applyFont="1" applyFill="1" applyBorder="1" applyAlignment="1">
      <alignment horizontal="center"/>
    </xf>
    <xf numFmtId="0" fontId="26" fillId="0" borderId="44" xfId="3" applyNumberFormat="1" applyFont="1" applyBorder="1" applyAlignment="1">
      <alignment horizontal="center" vertical="center"/>
    </xf>
    <xf numFmtId="0" fontId="26" fillId="0" borderId="57" xfId="3" applyNumberFormat="1" applyFont="1" applyBorder="1" applyAlignment="1">
      <alignment horizontal="center" vertical="center"/>
    </xf>
    <xf numFmtId="0" fontId="26" fillId="0" borderId="68" xfId="3" applyNumberFormat="1" applyFont="1" applyBorder="1" applyAlignment="1">
      <alignment horizontal="center" vertical="center"/>
    </xf>
    <xf numFmtId="0" fontId="37" fillId="20" borderId="58" xfId="0" applyFont="1" applyFill="1" applyBorder="1" applyAlignment="1" applyProtection="1">
      <alignment horizontal="center" vertical="center" shrinkToFit="1"/>
      <protection locked="0"/>
    </xf>
    <xf numFmtId="0" fontId="37" fillId="20" borderId="0" xfId="0" applyFont="1" applyFill="1" applyBorder="1" applyAlignment="1" applyProtection="1">
      <alignment horizontal="center" vertical="center" shrinkToFit="1"/>
      <protection locked="0"/>
    </xf>
    <xf numFmtId="0" fontId="37" fillId="20" borderId="15" xfId="0" applyFont="1" applyFill="1" applyBorder="1" applyAlignment="1" applyProtection="1">
      <alignment horizontal="center" vertical="center" shrinkToFit="1"/>
      <protection locked="0"/>
    </xf>
    <xf numFmtId="0" fontId="37" fillId="20" borderId="16" xfId="0" applyFont="1" applyFill="1" applyBorder="1" applyAlignment="1" applyProtection="1">
      <alignment horizontal="center" vertical="center" shrinkToFit="1"/>
      <protection locked="0"/>
    </xf>
    <xf numFmtId="0" fontId="37" fillId="20" borderId="17" xfId="0" applyFont="1" applyFill="1" applyBorder="1" applyAlignment="1" applyProtection="1">
      <alignment horizontal="center" vertical="center" shrinkToFit="1"/>
      <protection locked="0"/>
    </xf>
    <xf numFmtId="0" fontId="37" fillId="20" borderId="18" xfId="0" applyFont="1" applyFill="1" applyBorder="1" applyAlignment="1" applyProtection="1">
      <alignment horizontal="center" vertical="center" shrinkToFit="1"/>
      <protection locked="0"/>
    </xf>
    <xf numFmtId="44" fontId="30" fillId="0" borderId="32" xfId="3" applyFont="1" applyFill="1" applyBorder="1" applyAlignment="1">
      <alignment horizontal="center"/>
    </xf>
    <xf numFmtId="44" fontId="30" fillId="0" borderId="33" xfId="3" applyFont="1" applyFill="1" applyBorder="1" applyAlignment="1">
      <alignment horizontal="center"/>
    </xf>
    <xf numFmtId="0" fontId="0" fillId="11" borderId="0" xfId="0" applyFont="1" applyFill="1" applyBorder="1" applyAlignment="1">
      <alignment horizontal="left"/>
    </xf>
    <xf numFmtId="0" fontId="0" fillId="0" borderId="36" xfId="0" applyBorder="1" applyAlignment="1">
      <alignment horizontal="left"/>
    </xf>
    <xf numFmtId="0" fontId="0" fillId="0" borderId="37" xfId="0" applyBorder="1" applyAlignment="1">
      <alignment horizontal="left"/>
    </xf>
    <xf numFmtId="44" fontId="0" fillId="0" borderId="37" xfId="0" applyNumberFormat="1" applyBorder="1" applyAlignment="1">
      <alignment horizontal="center"/>
    </xf>
    <xf numFmtId="0" fontId="0" fillId="0" borderId="38" xfId="0" applyBorder="1" applyAlignment="1">
      <alignment horizontal="center"/>
    </xf>
    <xf numFmtId="0" fontId="0" fillId="14" borderId="0" xfId="0" applyFill="1" applyBorder="1" applyAlignment="1">
      <alignment horizontal="center" vertical="center" wrapText="1"/>
    </xf>
    <xf numFmtId="0" fontId="0" fillId="0" borderId="31" xfId="0" applyFill="1" applyBorder="1" applyAlignment="1">
      <alignment horizontal="right"/>
    </xf>
    <xf numFmtId="0" fontId="0" fillId="0" borderId="32" xfId="0" applyFill="1" applyBorder="1" applyAlignment="1">
      <alignment horizontal="right"/>
    </xf>
    <xf numFmtId="44" fontId="0" fillId="0" borderId="36" xfId="3" applyFont="1" applyBorder="1" applyAlignment="1">
      <alignment horizontal="right"/>
    </xf>
    <xf numFmtId="44" fontId="0" fillId="0" borderId="37" xfId="3" applyFont="1" applyBorder="1" applyAlignment="1">
      <alignment horizontal="right"/>
    </xf>
    <xf numFmtId="0" fontId="0" fillId="14" borderId="0" xfId="0" applyFill="1" applyBorder="1" applyAlignment="1" applyProtection="1">
      <alignment horizontal="center" vertical="center" wrapText="1"/>
    </xf>
    <xf numFmtId="0" fontId="5" fillId="0" borderId="34" xfId="0" applyFont="1" applyBorder="1" applyAlignment="1">
      <alignment horizontal="left"/>
    </xf>
    <xf numFmtId="0" fontId="5" fillId="0" borderId="26" xfId="0" applyFont="1" applyBorder="1" applyAlignment="1">
      <alignment horizontal="left"/>
    </xf>
    <xf numFmtId="44" fontId="5" fillId="0" borderId="26" xfId="3" applyFont="1" applyBorder="1" applyAlignment="1">
      <alignment horizontal="center"/>
    </xf>
    <xf numFmtId="44" fontId="5" fillId="0" borderId="35" xfId="3" applyFont="1" applyBorder="1" applyAlignment="1">
      <alignment horizontal="center"/>
    </xf>
    <xf numFmtId="44" fontId="3" fillId="11" borderId="0" xfId="3" applyFont="1" applyFill="1" applyBorder="1" applyAlignment="1">
      <alignment horizontal="left" vertical="center"/>
    </xf>
    <xf numFmtId="0" fontId="3" fillId="11" borderId="0" xfId="0" applyFont="1" applyFill="1" applyBorder="1" applyAlignment="1">
      <alignment horizontal="left"/>
    </xf>
    <xf numFmtId="0" fontId="0" fillId="0" borderId="6" xfId="0" applyBorder="1" applyAlignment="1">
      <alignment horizontal="center"/>
    </xf>
    <xf numFmtId="0" fontId="0" fillId="0" borderId="8" xfId="0" applyBorder="1" applyAlignment="1">
      <alignment horizontal="center"/>
    </xf>
    <xf numFmtId="0" fontId="0" fillId="0" borderId="34" xfId="0" applyBorder="1" applyAlignment="1">
      <alignment horizontal="left"/>
    </xf>
    <xf numFmtId="0" fontId="0" fillId="0" borderId="26" xfId="0" applyBorder="1" applyAlignment="1">
      <alignment horizontal="left"/>
    </xf>
    <xf numFmtId="44" fontId="5" fillId="0" borderId="26" xfId="0" applyNumberFormat="1" applyFont="1" applyBorder="1" applyAlignment="1">
      <alignment horizontal="center"/>
    </xf>
    <xf numFmtId="0" fontId="5" fillId="0" borderId="35" xfId="0" applyFont="1" applyBorder="1" applyAlignment="1">
      <alignment horizontal="center"/>
    </xf>
    <xf numFmtId="44" fontId="0" fillId="0" borderId="26" xfId="3" applyFont="1" applyBorder="1" applyAlignment="1">
      <alignment horizontal="center"/>
    </xf>
    <xf numFmtId="44" fontId="0" fillId="0" borderId="35" xfId="3" applyFont="1" applyBorder="1" applyAlignment="1">
      <alignment horizontal="center"/>
    </xf>
    <xf numFmtId="44" fontId="0" fillId="0" borderId="26" xfId="0" applyNumberFormat="1" applyFill="1" applyBorder="1" applyAlignment="1">
      <alignment horizontal="center"/>
    </xf>
    <xf numFmtId="0" fontId="0" fillId="0" borderId="35" xfId="0" applyFill="1" applyBorder="1" applyAlignment="1">
      <alignment horizontal="center"/>
    </xf>
    <xf numFmtId="0" fontId="0" fillId="0" borderId="1" xfId="0" applyBorder="1" applyAlignment="1">
      <alignment horizontal="center"/>
    </xf>
    <xf numFmtId="44" fontId="0" fillId="0" borderId="0" xfId="0" applyNumberFormat="1" applyAlignment="1">
      <alignment horizontal="center"/>
    </xf>
    <xf numFmtId="0" fontId="0" fillId="0" borderId="0" xfId="0" applyNumberFormat="1" applyAlignment="1">
      <alignment horizontal="center"/>
    </xf>
    <xf numFmtId="44" fontId="0" fillId="3" borderId="26" xfId="3" applyFont="1" applyFill="1" applyBorder="1" applyAlignment="1" applyProtection="1">
      <alignment horizontal="center"/>
      <protection locked="0"/>
    </xf>
    <xf numFmtId="44" fontId="0" fillId="3" borderId="35" xfId="3" applyFont="1" applyFill="1" applyBorder="1" applyAlignment="1" applyProtection="1">
      <alignment horizontal="center"/>
      <protection locked="0"/>
    </xf>
    <xf numFmtId="0" fontId="3" fillId="0" borderId="31" xfId="0" applyFont="1" applyBorder="1" applyAlignment="1">
      <alignment horizontal="left"/>
    </xf>
    <xf numFmtId="0" fontId="3" fillId="0" borderId="33" xfId="0" applyFont="1" applyBorder="1" applyAlignment="1">
      <alignment horizontal="left"/>
    </xf>
    <xf numFmtId="0" fontId="0" fillId="0" borderId="31" xfId="0" applyBorder="1" applyAlignment="1">
      <alignment horizontal="left"/>
    </xf>
    <xf numFmtId="0" fontId="0" fillId="0" borderId="32" xfId="0" applyBorder="1" applyAlignment="1">
      <alignment horizontal="left"/>
    </xf>
    <xf numFmtId="44" fontId="0" fillId="0" borderId="30" xfId="0" applyNumberFormat="1" applyFill="1" applyBorder="1" applyAlignment="1">
      <alignment horizontal="center"/>
    </xf>
    <xf numFmtId="44" fontId="0" fillId="0" borderId="46" xfId="0" applyNumberFormat="1" applyFill="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0" fillId="0" borderId="1" xfId="0" applyBorder="1" applyAlignment="1">
      <alignment horizontal="left"/>
    </xf>
    <xf numFmtId="44" fontId="0" fillId="0" borderId="1" xfId="3" applyFont="1" applyBorder="1" applyAlignment="1">
      <alignment horizontal="center"/>
    </xf>
    <xf numFmtId="44" fontId="0" fillId="0" borderId="1" xfId="0" applyNumberFormat="1" applyBorder="1" applyAlignment="1">
      <alignment horizontal="center"/>
    </xf>
    <xf numFmtId="0" fontId="0" fillId="0" borderId="1" xfId="0" applyFill="1" applyBorder="1" applyAlignment="1">
      <alignment horizontal="right"/>
    </xf>
    <xf numFmtId="0" fontId="0" fillId="0" borderId="6" xfId="0" applyFill="1" applyBorder="1" applyAlignment="1">
      <alignment horizontal="right"/>
    </xf>
    <xf numFmtId="0" fontId="0" fillId="12" borderId="0" xfId="0" applyFill="1" applyBorder="1" applyAlignment="1">
      <alignment horizontal="left" vertical="center" wrapText="1"/>
    </xf>
    <xf numFmtId="44" fontId="0" fillId="0" borderId="1" xfId="3" applyFont="1" applyBorder="1" applyAlignment="1">
      <alignment horizontal="right"/>
    </xf>
    <xf numFmtId="44" fontId="0" fillId="0" borderId="6" xfId="3" applyFont="1" applyBorder="1" applyAlignment="1">
      <alignment horizontal="right"/>
    </xf>
    <xf numFmtId="44" fontId="15" fillId="3" borderId="1" xfId="3" applyFont="1" applyFill="1" applyBorder="1" applyAlignment="1" applyProtection="1">
      <alignment horizontal="center"/>
      <protection locked="0"/>
    </xf>
    <xf numFmtId="0" fontId="0" fillId="0" borderId="6" xfId="0" applyBorder="1" applyAlignment="1">
      <alignment horizontal="left"/>
    </xf>
    <xf numFmtId="0" fontId="0" fillId="0" borderId="8" xfId="0" applyBorder="1" applyAlignment="1">
      <alignment horizontal="left"/>
    </xf>
    <xf numFmtId="0" fontId="0" fillId="6" borderId="1" xfId="0" applyFill="1" applyBorder="1" applyAlignment="1">
      <alignment horizontal="center"/>
    </xf>
    <xf numFmtId="0" fontId="0" fillId="0" borderId="52" xfId="0" applyFont="1" applyBorder="1" applyAlignment="1">
      <alignment horizontal="left"/>
    </xf>
    <xf numFmtId="0" fontId="0" fillId="0" borderId="48" xfId="0" applyFont="1" applyBorder="1" applyAlignment="1">
      <alignment horizontal="left"/>
    </xf>
    <xf numFmtId="0" fontId="3" fillId="0" borderId="37" xfId="0" applyFont="1" applyFill="1" applyBorder="1" applyAlignment="1">
      <alignment horizontal="left"/>
    </xf>
    <xf numFmtId="0" fontId="3" fillId="0" borderId="38" xfId="0" applyFont="1" applyFill="1" applyBorder="1" applyAlignment="1">
      <alignment horizontal="left"/>
    </xf>
    <xf numFmtId="44" fontId="0" fillId="0" borderId="1" xfId="0" applyNumberFormat="1" applyFill="1" applyBorder="1" applyAlignment="1">
      <alignment horizontal="center"/>
    </xf>
    <xf numFmtId="0" fontId="0" fillId="0" borderId="1" xfId="0" applyFill="1" applyBorder="1" applyAlignment="1">
      <alignment horizontal="center"/>
    </xf>
    <xf numFmtId="0" fontId="3" fillId="0" borderId="11" xfId="0" applyFont="1" applyBorder="1" applyAlignment="1">
      <alignment horizontal="center"/>
    </xf>
    <xf numFmtId="44" fontId="0" fillId="0" borderId="6" xfId="0" applyNumberFormat="1" applyFill="1" applyBorder="1" applyAlignment="1">
      <alignment horizontal="center"/>
    </xf>
    <xf numFmtId="44" fontId="0" fillId="0" borderId="8" xfId="0" applyNumberFormat="1" applyFill="1" applyBorder="1" applyAlignment="1">
      <alignment horizontal="center"/>
    </xf>
    <xf numFmtId="0" fontId="0" fillId="0" borderId="51" xfId="0" applyBorder="1" applyAlignment="1">
      <alignment horizontal="left"/>
    </xf>
    <xf numFmtId="0" fontId="0" fillId="0" borderId="28" xfId="0" applyBorder="1" applyAlignment="1">
      <alignment horizontal="left"/>
    </xf>
    <xf numFmtId="44" fontId="0" fillId="5" borderId="37" xfId="3" applyFont="1" applyFill="1" applyBorder="1" applyAlignment="1">
      <alignment horizontal="center"/>
    </xf>
    <xf numFmtId="44" fontId="0" fillId="5" borderId="38" xfId="3" applyFont="1" applyFill="1" applyBorder="1" applyAlignment="1">
      <alignment horizontal="center"/>
    </xf>
    <xf numFmtId="0" fontId="0" fillId="0" borderId="69" xfId="0" applyBorder="1" applyAlignment="1">
      <alignment horizontal="center"/>
    </xf>
    <xf numFmtId="0" fontId="0" fillId="0" borderId="70" xfId="0" applyBorder="1" applyAlignment="1">
      <alignment horizontal="center"/>
    </xf>
    <xf numFmtId="0" fontId="0" fillId="10" borderId="6" xfId="0" applyFill="1" applyBorder="1" applyAlignment="1">
      <alignment horizontal="center"/>
    </xf>
    <xf numFmtId="0" fontId="0" fillId="10" borderId="7" xfId="0" applyFill="1" applyBorder="1" applyAlignment="1">
      <alignment horizontal="center"/>
    </xf>
    <xf numFmtId="0" fontId="0" fillId="10" borderId="8" xfId="0" applyFill="1" applyBorder="1" applyAlignment="1">
      <alignment horizontal="center"/>
    </xf>
    <xf numFmtId="0" fontId="0" fillId="7" borderId="6" xfId="0" applyFill="1" applyBorder="1" applyAlignment="1">
      <alignment horizontal="center"/>
    </xf>
    <xf numFmtId="0" fontId="0" fillId="7" borderId="7" xfId="0" applyFill="1" applyBorder="1" applyAlignment="1">
      <alignment horizontal="center"/>
    </xf>
    <xf numFmtId="0" fontId="0" fillId="7" borderId="8" xfId="0" applyFill="1" applyBorder="1" applyAlignment="1">
      <alignment horizontal="center"/>
    </xf>
    <xf numFmtId="0" fontId="5" fillId="9" borderId="51" xfId="0" applyFont="1" applyFill="1" applyBorder="1" applyAlignment="1">
      <alignment horizontal="left"/>
    </xf>
    <xf numFmtId="0" fontId="5" fillId="9" borderId="28" xfId="0" applyFont="1" applyFill="1" applyBorder="1" applyAlignment="1">
      <alignment horizontal="left"/>
    </xf>
    <xf numFmtId="0" fontId="5" fillId="9" borderId="29" xfId="0" applyFont="1" applyFill="1" applyBorder="1" applyAlignment="1">
      <alignment horizontal="left"/>
    </xf>
    <xf numFmtId="44" fontId="0" fillId="5" borderId="42" xfId="3" applyFont="1" applyFill="1" applyBorder="1" applyAlignment="1">
      <alignment horizontal="center"/>
    </xf>
    <xf numFmtId="44" fontId="0" fillId="5" borderId="43" xfId="3" applyFont="1" applyFill="1" applyBorder="1" applyAlignment="1">
      <alignment horizontal="center"/>
    </xf>
    <xf numFmtId="44" fontId="0" fillId="5" borderId="44" xfId="3" applyFont="1" applyFill="1" applyBorder="1" applyAlignment="1">
      <alignment horizontal="center"/>
    </xf>
    <xf numFmtId="44" fontId="0" fillId="5" borderId="45" xfId="3" applyFont="1" applyFill="1" applyBorder="1" applyAlignment="1">
      <alignment horizontal="center"/>
    </xf>
    <xf numFmtId="44" fontId="0" fillId="5" borderId="11" xfId="3" applyFont="1" applyFill="1" applyBorder="1" applyAlignment="1">
      <alignment horizontal="center"/>
    </xf>
    <xf numFmtId="44" fontId="0" fillId="5" borderId="10" xfId="3" applyFont="1" applyFill="1" applyBorder="1" applyAlignment="1">
      <alignment horizontal="center"/>
    </xf>
    <xf numFmtId="0" fontId="5" fillId="9" borderId="52" xfId="0" applyFont="1" applyFill="1" applyBorder="1" applyAlignment="1">
      <alignment horizontal="left"/>
    </xf>
    <xf numFmtId="0" fontId="5" fillId="9" borderId="48" xfId="0" applyFont="1" applyFill="1" applyBorder="1" applyAlignment="1">
      <alignment horizontal="left"/>
    </xf>
    <xf numFmtId="0" fontId="5" fillId="9" borderId="53" xfId="0" applyFont="1" applyFill="1" applyBorder="1" applyAlignment="1">
      <alignment horizontal="left"/>
    </xf>
    <xf numFmtId="0" fontId="0" fillId="6" borderId="6" xfId="0" applyFill="1" applyBorder="1" applyAlignment="1">
      <alignment horizontal="center"/>
    </xf>
    <xf numFmtId="0" fontId="0" fillId="6" borderId="7" xfId="0" applyFill="1" applyBorder="1" applyAlignment="1">
      <alignment horizontal="center"/>
    </xf>
    <xf numFmtId="0" fontId="0" fillId="6" borderId="8" xfId="0" applyFill="1" applyBorder="1" applyAlignment="1">
      <alignment horizontal="center"/>
    </xf>
    <xf numFmtId="44" fontId="0" fillId="5" borderId="26" xfId="3" applyFont="1" applyFill="1" applyBorder="1" applyAlignment="1">
      <alignment horizontal="center"/>
    </xf>
    <xf numFmtId="44" fontId="0" fillId="5" borderId="35" xfId="3" applyFont="1" applyFill="1" applyBorder="1" applyAlignment="1">
      <alignment horizontal="center"/>
    </xf>
    <xf numFmtId="0" fontId="0" fillId="5" borderId="47" xfId="0" applyFill="1" applyBorder="1" applyAlignment="1">
      <alignment horizontal="center" vertical="center" wrapText="1"/>
    </xf>
    <xf numFmtId="0" fontId="0" fillId="5" borderId="48" xfId="0" applyFill="1" applyBorder="1" applyAlignment="1">
      <alignment horizontal="center" vertical="center" wrapText="1"/>
    </xf>
    <xf numFmtId="0" fontId="0" fillId="5" borderId="49" xfId="0" applyFill="1" applyBorder="1" applyAlignment="1">
      <alignment horizontal="center" vertical="center" wrapText="1"/>
    </xf>
    <xf numFmtId="0" fontId="0" fillId="0" borderId="51" xfId="0" applyFill="1" applyBorder="1" applyAlignment="1">
      <alignment horizontal="left"/>
    </xf>
    <xf numFmtId="0" fontId="0" fillId="0" borderId="28" xfId="0" applyFill="1" applyBorder="1" applyAlignment="1">
      <alignment horizontal="left"/>
    </xf>
    <xf numFmtId="0" fontId="0" fillId="0" borderId="29" xfId="0" applyFill="1" applyBorder="1" applyAlignment="1">
      <alignment horizontal="left"/>
    </xf>
    <xf numFmtId="0" fontId="5" fillId="9" borderId="34" xfId="0" applyFont="1" applyFill="1" applyBorder="1" applyAlignment="1">
      <alignment horizontal="left"/>
    </xf>
    <xf numFmtId="0" fontId="5" fillId="9" borderId="26" xfId="0" applyFont="1" applyFill="1" applyBorder="1" applyAlignment="1">
      <alignment horizontal="left"/>
    </xf>
    <xf numFmtId="0" fontId="5" fillId="9" borderId="36" xfId="0" applyFont="1" applyFill="1" applyBorder="1" applyAlignment="1">
      <alignment horizontal="left"/>
    </xf>
    <xf numFmtId="0" fontId="5" fillId="9" borderId="37" xfId="0" applyFont="1" applyFill="1" applyBorder="1" applyAlignment="1">
      <alignment horizontal="left"/>
    </xf>
    <xf numFmtId="0" fontId="0" fillId="0" borderId="31" xfId="0" applyFill="1" applyBorder="1" applyAlignment="1">
      <alignment horizontal="left"/>
    </xf>
    <xf numFmtId="0" fontId="0" fillId="0" borderId="32" xfId="0" applyFill="1" applyBorder="1" applyAlignment="1">
      <alignment horizontal="left"/>
    </xf>
    <xf numFmtId="44" fontId="0" fillId="5" borderId="47" xfId="3" applyFont="1" applyFill="1" applyBorder="1" applyAlignment="1">
      <alignment horizontal="center"/>
    </xf>
    <xf numFmtId="44" fontId="0" fillId="5" borderId="48" xfId="3" applyFont="1" applyFill="1" applyBorder="1" applyAlignment="1">
      <alignment horizontal="center"/>
    </xf>
    <xf numFmtId="44" fontId="0" fillId="5" borderId="49" xfId="3" applyFont="1" applyFill="1" applyBorder="1" applyAlignment="1">
      <alignment horizontal="center"/>
    </xf>
    <xf numFmtId="0" fontId="0" fillId="0" borderId="64"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65" xfId="0" applyBorder="1" applyAlignment="1">
      <alignment horizontal="left" vertical="center" wrapText="1"/>
    </xf>
    <xf numFmtId="0" fontId="0" fillId="0" borderId="0" xfId="0" applyBorder="1" applyAlignment="1">
      <alignment horizontal="left" vertical="center" wrapText="1"/>
    </xf>
    <xf numFmtId="0" fontId="0" fillId="0" borderId="57" xfId="0" applyBorder="1" applyAlignment="1">
      <alignment horizontal="left" vertical="center" wrapText="1"/>
    </xf>
    <xf numFmtId="0" fontId="0" fillId="0" borderId="66" xfId="0" applyBorder="1" applyAlignment="1">
      <alignment horizontal="left" vertical="center" wrapText="1"/>
    </xf>
    <xf numFmtId="0" fontId="0" fillId="0" borderId="67" xfId="0" applyBorder="1" applyAlignment="1">
      <alignment horizontal="left" vertical="center" wrapText="1"/>
    </xf>
    <xf numFmtId="0" fontId="0" fillId="0" borderId="68" xfId="0" applyBorder="1" applyAlignment="1">
      <alignment horizontal="left" vertical="center" wrapText="1"/>
    </xf>
    <xf numFmtId="44" fontId="0" fillId="0" borderId="32" xfId="3" applyFont="1" applyFill="1" applyBorder="1" applyAlignment="1">
      <alignment horizontal="left"/>
    </xf>
    <xf numFmtId="44" fontId="0" fillId="0" borderId="33" xfId="3" applyFont="1" applyFill="1" applyBorder="1" applyAlignment="1">
      <alignment horizontal="left"/>
    </xf>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0" borderId="63" xfId="0" applyBorder="1" applyAlignment="1">
      <alignment horizontal="left" vertical="center" wrapText="1"/>
    </xf>
    <xf numFmtId="0" fontId="0" fillId="0" borderId="64"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65" xfId="0" applyBorder="1" applyAlignment="1">
      <alignment horizontal="left" vertical="center"/>
    </xf>
    <xf numFmtId="0" fontId="0" fillId="0" borderId="0" xfId="0" applyBorder="1" applyAlignment="1">
      <alignment horizontal="left" vertical="center"/>
    </xf>
    <xf numFmtId="0" fontId="0" fillId="0" borderId="57" xfId="0" applyBorder="1" applyAlignment="1">
      <alignment horizontal="left" vertical="center"/>
    </xf>
    <xf numFmtId="0" fontId="0" fillId="0" borderId="66" xfId="0" applyBorder="1" applyAlignment="1">
      <alignment horizontal="left" vertical="center"/>
    </xf>
    <xf numFmtId="0" fontId="0" fillId="0" borderId="67" xfId="0" applyBorder="1" applyAlignment="1">
      <alignment horizontal="left" vertical="center"/>
    </xf>
    <xf numFmtId="0" fontId="0" fillId="0" borderId="68" xfId="0" applyBorder="1" applyAlignment="1">
      <alignment horizontal="left" vertical="center"/>
    </xf>
    <xf numFmtId="0" fontId="0" fillId="0" borderId="35" xfId="0" applyBorder="1" applyAlignment="1">
      <alignment horizontal="left"/>
    </xf>
    <xf numFmtId="0" fontId="0" fillId="0" borderId="50" xfId="0" applyFont="1" applyBorder="1" applyAlignment="1">
      <alignment horizontal="left"/>
    </xf>
    <xf numFmtId="0" fontId="0" fillId="0" borderId="40" xfId="0" applyFont="1" applyBorder="1" applyAlignment="1">
      <alignment horizontal="left"/>
    </xf>
    <xf numFmtId="0" fontId="0" fillId="0" borderId="7" xfId="0" applyBorder="1" applyAlignment="1">
      <alignment horizontal="center"/>
    </xf>
    <xf numFmtId="0" fontId="5" fillId="9" borderId="47" xfId="0" applyFont="1" applyFill="1" applyBorder="1" applyAlignment="1">
      <alignment horizontal="left"/>
    </xf>
    <xf numFmtId="0" fontId="5" fillId="9" borderId="27" xfId="0" applyFont="1" applyFill="1" applyBorder="1" applyAlignment="1">
      <alignment horizontal="left"/>
    </xf>
    <xf numFmtId="0" fontId="5" fillId="0" borderId="51" xfId="0" applyFont="1" applyBorder="1" applyAlignment="1">
      <alignment horizontal="left"/>
    </xf>
    <xf numFmtId="0" fontId="5" fillId="0" borderId="28" xfId="0" applyFont="1" applyBorder="1" applyAlignment="1">
      <alignment horizontal="left"/>
    </xf>
    <xf numFmtId="0" fontId="5" fillId="0" borderId="29" xfId="0" applyFont="1" applyBorder="1" applyAlignment="1">
      <alignment horizontal="left"/>
    </xf>
    <xf numFmtId="0" fontId="5" fillId="0" borderId="34" xfId="0" applyFont="1" applyFill="1" applyBorder="1" applyAlignment="1">
      <alignment horizontal="left"/>
    </xf>
    <xf numFmtId="0" fontId="5" fillId="0" borderId="26" xfId="0" applyFont="1" applyFill="1" applyBorder="1" applyAlignment="1">
      <alignment horizontal="left"/>
    </xf>
    <xf numFmtId="0" fontId="0" fillId="0" borderId="0" xfId="0" applyFill="1" applyBorder="1" applyAlignment="1">
      <alignment horizontal="center"/>
    </xf>
    <xf numFmtId="0" fontId="23" fillId="4" borderId="13" xfId="3" applyNumberFormat="1" applyFont="1" applyFill="1" applyBorder="1" applyAlignment="1" applyProtection="1">
      <alignment horizontal="center" vertical="center" shrinkToFit="1"/>
    </xf>
    <xf numFmtId="0" fontId="23" fillId="4" borderId="14" xfId="3" applyNumberFormat="1" applyFont="1" applyFill="1" applyBorder="1" applyAlignment="1" applyProtection="1">
      <alignment horizontal="center" vertical="center" shrinkToFit="1"/>
    </xf>
    <xf numFmtId="0" fontId="5" fillId="0" borderId="0" xfId="0" applyFont="1" applyFill="1" applyBorder="1" applyAlignment="1">
      <alignment horizontal="center"/>
    </xf>
    <xf numFmtId="0" fontId="3" fillId="0" borderId="13" xfId="3" applyNumberFormat="1" applyFont="1" applyFill="1" applyBorder="1" applyAlignment="1">
      <alignment horizontal="center" vertical="center" shrinkToFit="1"/>
    </xf>
    <xf numFmtId="0" fontId="3" fillId="0" borderId="14" xfId="3" applyNumberFormat="1" applyFont="1" applyFill="1" applyBorder="1" applyAlignment="1">
      <alignment horizontal="center" vertical="center" shrinkToFit="1"/>
    </xf>
    <xf numFmtId="0" fontId="0" fillId="3" borderId="24" xfId="0" applyFill="1" applyBorder="1" applyAlignment="1">
      <alignment horizontal="center"/>
    </xf>
    <xf numFmtId="0" fontId="0" fillId="3" borderId="25" xfId="0" applyFill="1" applyBorder="1" applyAlignment="1">
      <alignment horizontal="center"/>
    </xf>
    <xf numFmtId="0" fontId="24" fillId="0" borderId="24" xfId="0" applyFont="1" applyBorder="1" applyAlignment="1">
      <alignment horizontal="left" vertical="center" wrapText="1"/>
    </xf>
    <xf numFmtId="0" fontId="21" fillId="0" borderId="59" xfId="0" applyFont="1" applyBorder="1" applyAlignment="1">
      <alignment horizontal="left" vertical="center" wrapText="1"/>
    </xf>
    <xf numFmtId="0" fontId="21" fillId="0" borderId="25" xfId="0" applyFont="1" applyBorder="1" applyAlignment="1">
      <alignment horizontal="left" vertical="center" wrapText="1"/>
    </xf>
    <xf numFmtId="44" fontId="20" fillId="0" borderId="12" xfId="3" applyFont="1" applyBorder="1" applyAlignment="1">
      <alignment horizontal="center" vertical="center"/>
    </xf>
    <xf numFmtId="44" fontId="20" fillId="0" borderId="14" xfId="3" applyFont="1" applyBorder="1" applyAlignment="1">
      <alignment horizontal="center" vertical="center"/>
    </xf>
    <xf numFmtId="44" fontId="20" fillId="0" borderId="58" xfId="3" applyFont="1" applyBorder="1" applyAlignment="1">
      <alignment horizontal="center" vertical="center"/>
    </xf>
    <xf numFmtId="44" fontId="20" fillId="0" borderId="15" xfId="3" applyFont="1" applyBorder="1" applyAlignment="1">
      <alignment horizontal="center" vertical="center"/>
    </xf>
    <xf numFmtId="44" fontId="20" fillId="0" borderId="16" xfId="3" applyFont="1" applyBorder="1" applyAlignment="1">
      <alignment horizontal="center" vertical="center"/>
    </xf>
    <xf numFmtId="44" fontId="20" fillId="0" borderId="18" xfId="3" applyFont="1" applyBorder="1" applyAlignment="1">
      <alignment horizontal="center" vertical="center"/>
    </xf>
    <xf numFmtId="0" fontId="0" fillId="0" borderId="26" xfId="3" applyNumberFormat="1" applyFont="1" applyBorder="1" applyAlignment="1">
      <alignment horizontal="left" vertical="center"/>
    </xf>
    <xf numFmtId="0" fontId="0" fillId="0" borderId="35" xfId="3" applyNumberFormat="1" applyFont="1" applyBorder="1" applyAlignment="1">
      <alignment horizontal="left" vertical="center"/>
    </xf>
    <xf numFmtId="0" fontId="5" fillId="8" borderId="12" xfId="0" applyFont="1" applyFill="1" applyBorder="1" applyAlignment="1">
      <alignment horizontal="center"/>
    </xf>
    <xf numFmtId="0" fontId="5" fillId="8" borderId="14" xfId="0" applyFont="1" applyFill="1" applyBorder="1" applyAlignment="1">
      <alignment horizontal="center"/>
    </xf>
    <xf numFmtId="0" fontId="0" fillId="9" borderId="2" xfId="0" applyFill="1" applyBorder="1" applyAlignment="1">
      <alignment horizontal="left" wrapText="1"/>
    </xf>
    <xf numFmtId="0" fontId="0" fillId="9" borderId="4" xfId="0" applyFill="1" applyBorder="1" applyAlignment="1">
      <alignment horizontal="left" wrapText="1"/>
    </xf>
    <xf numFmtId="0" fontId="0" fillId="9" borderId="5" xfId="0" applyFill="1" applyBorder="1" applyAlignment="1">
      <alignment horizontal="left" wrapText="1"/>
    </xf>
    <xf numFmtId="0" fontId="0" fillId="9" borderId="57" xfId="0" applyFill="1" applyBorder="1" applyAlignment="1">
      <alignment horizontal="left" wrapText="1"/>
    </xf>
    <xf numFmtId="0" fontId="0" fillId="9" borderId="9" xfId="0" applyFill="1" applyBorder="1" applyAlignment="1">
      <alignment horizontal="left" wrapText="1"/>
    </xf>
    <xf numFmtId="0" fontId="0" fillId="9" borderId="10" xfId="0" applyFill="1" applyBorder="1" applyAlignment="1">
      <alignment horizontal="left"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58" xfId="0" applyBorder="1" applyAlignment="1">
      <alignment horizontal="left" vertical="top" wrapText="1"/>
    </xf>
    <xf numFmtId="0" fontId="0" fillId="0" borderId="0"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14" fillId="4" borderId="3" xfId="0" applyFont="1" applyFill="1" applyBorder="1" applyAlignment="1">
      <alignment horizontal="center" vertical="center" wrapText="1"/>
    </xf>
    <xf numFmtId="0" fontId="14" fillId="4" borderId="0" xfId="0" applyFont="1" applyFill="1" applyBorder="1" applyAlignment="1">
      <alignment horizontal="center" vertical="center" wrapText="1"/>
    </xf>
    <xf numFmtId="44" fontId="3" fillId="0" borderId="39" xfId="3" applyFont="1" applyFill="1" applyBorder="1" applyAlignment="1">
      <alignment horizontal="center"/>
    </xf>
    <xf numFmtId="44" fontId="3" fillId="0" borderId="40" xfId="3" applyFont="1" applyFill="1" applyBorder="1" applyAlignment="1">
      <alignment horizontal="center"/>
    </xf>
    <xf numFmtId="44" fontId="3" fillId="0" borderId="41" xfId="3" applyFont="1" applyFill="1" applyBorder="1" applyAlignment="1">
      <alignment horizontal="center"/>
    </xf>
    <xf numFmtId="0" fontId="3" fillId="0" borderId="32" xfId="0" applyFont="1" applyBorder="1" applyAlignment="1">
      <alignment horizontal="left"/>
    </xf>
    <xf numFmtId="0" fontId="15" fillId="0" borderId="51" xfId="0" applyFont="1" applyBorder="1" applyAlignment="1">
      <alignment horizontal="left"/>
    </xf>
    <xf numFmtId="0" fontId="15" fillId="0" borderId="28" xfId="0" applyFont="1" applyBorder="1" applyAlignment="1">
      <alignment horizontal="left"/>
    </xf>
    <xf numFmtId="0" fontId="15" fillId="0" borderId="29" xfId="0" applyFont="1" applyBorder="1" applyAlignment="1">
      <alignment horizontal="left"/>
    </xf>
    <xf numFmtId="0" fontId="3" fillId="6" borderId="0" xfId="0" applyFont="1" applyFill="1" applyAlignment="1">
      <alignment horizontal="left" vertical="top" wrapText="1"/>
    </xf>
    <xf numFmtId="0" fontId="3" fillId="5" borderId="0" xfId="0" applyFont="1" applyFill="1"/>
    <xf numFmtId="0" fontId="9" fillId="0" borderId="0" xfId="0" applyFont="1" applyAlignment="1">
      <alignment wrapText="1"/>
    </xf>
    <xf numFmtId="0" fontId="3" fillId="0" borderId="0" xfId="0" applyFont="1" applyAlignment="1">
      <alignment horizontal="left" vertical="center" wrapText="1"/>
    </xf>
    <xf numFmtId="0" fontId="7" fillId="0" borderId="0" xfId="0" applyFont="1"/>
    <xf numFmtId="0" fontId="0" fillId="0" borderId="0" xfId="0" applyAlignment="1">
      <alignment vertical="center" wrapText="1"/>
    </xf>
    <xf numFmtId="0" fontId="3" fillId="6" borderId="0" xfId="0" applyFont="1" applyFill="1" applyAlignment="1">
      <alignment vertical="top" wrapText="1"/>
    </xf>
    <xf numFmtId="164" fontId="0" fillId="0" borderId="0" xfId="0" applyNumberFormat="1"/>
    <xf numFmtId="0" fontId="13" fillId="6" borderId="0" xfId="0" applyFont="1" applyFill="1" applyAlignment="1">
      <alignment horizontal="left" vertical="top" wrapText="1"/>
    </xf>
    <xf numFmtId="164" fontId="0" fillId="0" borderId="11" xfId="0" applyNumberFormat="1" applyBorder="1"/>
    <xf numFmtId="164" fontId="3" fillId="2" borderId="17" xfId="0" applyNumberFormat="1" applyFont="1" applyFill="1" applyBorder="1"/>
    <xf numFmtId="0" fontId="12" fillId="0" borderId="0" xfId="0" applyFont="1" applyAlignment="1">
      <alignment horizontal="left" vertical="top" wrapText="1"/>
    </xf>
    <xf numFmtId="0" fontId="0" fillId="0" borderId="0" xfId="0" applyAlignment="1">
      <alignment horizontal="left" vertical="top" wrapText="1"/>
    </xf>
    <xf numFmtId="44" fontId="26" fillId="5" borderId="86" xfId="3" applyFont="1" applyFill="1" applyBorder="1" applyAlignment="1">
      <alignment vertical="center"/>
    </xf>
    <xf numFmtId="44" fontId="26" fillId="5" borderId="87" xfId="3" applyFont="1" applyFill="1" applyBorder="1" applyAlignment="1">
      <alignment vertical="center"/>
    </xf>
    <xf numFmtId="44" fontId="26" fillId="5" borderId="88" xfId="3" applyFont="1" applyFill="1" applyBorder="1" applyAlignment="1">
      <alignment vertical="center"/>
    </xf>
    <xf numFmtId="44" fontId="26" fillId="0" borderId="102" xfId="3" applyFont="1" applyFill="1" applyBorder="1" applyAlignment="1">
      <alignment horizontal="center" vertical="center" wrapText="1"/>
    </xf>
    <xf numFmtId="44" fontId="26" fillId="0" borderId="13" xfId="3" applyFont="1" applyFill="1" applyBorder="1" applyAlignment="1">
      <alignment horizontal="center" vertical="center" wrapText="1"/>
    </xf>
    <xf numFmtId="44" fontId="26" fillId="0" borderId="14" xfId="3" applyFont="1" applyFill="1" applyBorder="1" applyAlignment="1">
      <alignment horizontal="center" vertical="center" wrapText="1"/>
    </xf>
    <xf numFmtId="44" fontId="26" fillId="0" borderId="65" xfId="3" applyFont="1" applyFill="1" applyBorder="1" applyAlignment="1">
      <alignment horizontal="center" vertical="center" wrapText="1"/>
    </xf>
    <xf numFmtId="44" fontId="26" fillId="0" borderId="0" xfId="3" applyFont="1" applyFill="1" applyBorder="1" applyAlignment="1">
      <alignment horizontal="center" vertical="center" wrapText="1"/>
    </xf>
    <xf numFmtId="44" fontId="26" fillId="0" borderId="15" xfId="3" applyFont="1" applyFill="1" applyBorder="1" applyAlignment="1">
      <alignment horizontal="center" vertical="center" wrapText="1"/>
    </xf>
    <xf numFmtId="44" fontId="26" fillId="0" borderId="66" xfId="3" applyFont="1" applyFill="1" applyBorder="1" applyAlignment="1">
      <alignment horizontal="center" vertical="center" wrapText="1"/>
    </xf>
    <xf numFmtId="44" fontId="26" fillId="0" borderId="67" xfId="3" applyFont="1" applyFill="1" applyBorder="1" applyAlignment="1">
      <alignment horizontal="center" vertical="center" wrapText="1"/>
    </xf>
    <xf numFmtId="44" fontId="26" fillId="0" borderId="101" xfId="3" applyFont="1" applyFill="1" applyBorder="1" applyAlignment="1">
      <alignment horizontal="center" vertical="center" wrapText="1"/>
    </xf>
  </cellXfs>
  <cellStyles count="9">
    <cellStyle name="Komma" xfId="4" builtinId="3"/>
    <cellStyle name="Komma 2" xfId="6" xr:uid="{4FD4E6D1-27E6-4970-AF1B-2DB3310E10DC}"/>
    <cellStyle name="Prozent" xfId="1" builtinId="5"/>
    <cellStyle name="Prozent 2" xfId="8" xr:uid="{06F20E05-B72A-4125-A0CB-D6B108E9BA51}"/>
    <cellStyle name="Standard" xfId="0" builtinId="0"/>
    <cellStyle name="Standard 2" xfId="5" xr:uid="{69CA7457-BBC2-4A86-B04B-5BDE6BA8826B}"/>
    <cellStyle name="Standard 3" xfId="7" xr:uid="{C39E8A7E-5131-4A68-9255-D092C34B4ACE}"/>
    <cellStyle name="Standard 4" xfId="2" xr:uid="{00000000-0005-0000-0000-000003000000}"/>
    <cellStyle name="Währung" xfId="3" builtinId="4"/>
  </cellStyles>
  <dxfs count="224">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auto="1"/>
      </font>
      <fill>
        <patternFill>
          <fgColor theme="7" tint="0.79998168889431442"/>
          <bgColor theme="7" tint="0.79998168889431442"/>
        </patternFill>
      </fill>
      <border>
        <left/>
        <right/>
        <top/>
        <bottom/>
      </border>
    </dxf>
    <dxf>
      <font>
        <color theme="0"/>
      </font>
    </dxf>
    <dxf>
      <fill>
        <patternFill>
          <fgColor theme="7" tint="0.79998168889431442"/>
          <bgColor theme="7" tint="0.79998168889431442"/>
        </patternFill>
      </fill>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ill>
        <patternFill>
          <bgColor theme="7" tint="0.79998168889431442"/>
        </patternFill>
      </fill>
    </dxf>
    <dxf>
      <fill>
        <patternFill>
          <bgColor theme="7" tint="0.79998168889431442"/>
        </patternFill>
      </fill>
    </dxf>
    <dxf>
      <font>
        <color theme="0"/>
      </font>
      <fill>
        <patternFill>
          <fgColor theme="0"/>
          <bgColor theme="0"/>
        </patternFill>
      </fill>
    </dxf>
    <dxf>
      <fill>
        <patternFill>
          <fgColor theme="7" tint="0.79998168889431442"/>
          <bgColor theme="7" tint="0.79998168889431442"/>
        </patternFill>
      </fill>
    </dxf>
    <dxf>
      <fill>
        <patternFill>
          <fgColor theme="0"/>
          <bgColor theme="0"/>
        </patternFill>
      </fill>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tint="-0.14996795556505021"/>
      </font>
    </dxf>
    <dxf>
      <font>
        <color theme="0"/>
      </font>
      <fill>
        <patternFill>
          <fgColor theme="0"/>
          <bgColor theme="0"/>
        </patternFill>
      </fill>
      <border>
        <left/>
        <right/>
        <top/>
        <bottom/>
        <vertical/>
        <horizontal/>
      </border>
    </dxf>
    <dxf>
      <font>
        <color theme="0"/>
      </font>
      <fill>
        <patternFill>
          <fgColor theme="0"/>
          <bgColor theme="0"/>
        </patternFill>
      </fill>
      <border>
        <left/>
        <right/>
        <top/>
        <bottom/>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dxf>
    <dxf>
      <font>
        <color theme="0"/>
      </font>
    </dxf>
    <dxf>
      <font>
        <color theme="0"/>
      </font>
    </dxf>
    <dxf>
      <font>
        <color theme="0"/>
      </font>
    </dxf>
    <dxf>
      <font>
        <color theme="0"/>
      </font>
    </dxf>
    <dxf>
      <font>
        <color theme="0"/>
      </font>
      <fill>
        <patternFill>
          <bgColor theme="0"/>
        </patternFill>
      </fill>
    </dxf>
    <dxf>
      <fill>
        <patternFill>
          <bgColor theme="5"/>
        </patternFill>
      </fill>
    </dxf>
    <dxf>
      <font>
        <color theme="0"/>
      </font>
      <fill>
        <patternFill>
          <bgColor theme="0"/>
        </patternFill>
      </fill>
    </dxf>
    <dxf>
      <fill>
        <patternFill>
          <bgColor theme="5"/>
        </patternFill>
      </fill>
    </dxf>
    <dxf>
      <fill>
        <patternFill>
          <bgColor theme="8" tint="0.59996337778862885"/>
        </patternFill>
      </fill>
    </dxf>
    <dxf>
      <fill>
        <patternFill>
          <bgColor theme="1" tint="0.34998626667073579"/>
        </patternFill>
      </fill>
    </dxf>
    <dxf>
      <fill>
        <patternFill>
          <bgColor theme="9" tint="0.79998168889431442"/>
        </patternFill>
      </fill>
    </dxf>
    <dxf>
      <fill>
        <patternFill>
          <bgColor theme="1" tint="0.34998626667073579"/>
        </patternFill>
      </fill>
    </dxf>
    <dxf>
      <fill>
        <patternFill>
          <bgColor theme="9" tint="0.79998168889431442"/>
        </patternFill>
      </fill>
    </dxf>
    <dxf>
      <font>
        <color theme="0"/>
      </font>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8" tint="0.59996337778862885"/>
        </patternFill>
      </fill>
    </dxf>
    <dxf>
      <fill>
        <patternFill>
          <bgColor theme="9" tint="0.79998168889431442"/>
        </patternFill>
      </fill>
    </dxf>
    <dxf>
      <fill>
        <patternFill>
          <bgColor theme="5" tint="0.79998168889431442"/>
        </patternFill>
      </fill>
    </dxf>
    <dxf>
      <font>
        <color theme="0"/>
      </font>
      <fill>
        <patternFill>
          <bgColor theme="0"/>
        </patternFill>
      </fill>
    </dxf>
    <dxf>
      <fill>
        <patternFill>
          <bgColor theme="9" tint="0.79998168889431442"/>
        </patternFill>
      </fill>
    </dxf>
    <dxf>
      <fill>
        <patternFill>
          <bgColor theme="8" tint="0.59996337778862885"/>
        </patternFill>
      </fill>
    </dxf>
    <dxf>
      <fill>
        <patternFill>
          <bgColor theme="9" tint="0.79998168889431442"/>
        </patternFill>
      </fill>
    </dxf>
    <dxf>
      <fill>
        <patternFill>
          <bgColor theme="9" tint="0.79998168889431442"/>
        </patternFill>
      </fill>
    </dxf>
    <dxf>
      <fill>
        <patternFill>
          <bgColor theme="8" tint="0.59996337778862885"/>
        </patternFill>
      </fill>
    </dxf>
    <dxf>
      <fill>
        <patternFill>
          <bgColor theme="9" tint="0.79998168889431442"/>
        </patternFill>
      </fill>
    </dxf>
    <dxf>
      <fill>
        <patternFill>
          <bgColor theme="9" tint="0.79998168889431442"/>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ill>
        <patternFill>
          <bgColor theme="9" tint="0.79998168889431442"/>
        </patternFill>
      </fill>
    </dxf>
    <dxf>
      <fill>
        <patternFill>
          <bgColor theme="9" tint="0.79998168889431442"/>
        </patternFill>
      </fill>
    </dxf>
    <dxf>
      <fill>
        <patternFill>
          <bgColor rgb="FFFF0000"/>
        </patternFill>
      </fill>
    </dxf>
    <dxf>
      <fill>
        <patternFill>
          <bgColor theme="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ont>
        <color theme="0"/>
      </font>
      <fill>
        <patternFill>
          <bgColor theme="0"/>
        </patternFill>
      </fill>
    </dxf>
    <dxf>
      <fill>
        <patternFill>
          <bgColor theme="9" tint="0.79998168889431442"/>
        </patternFill>
      </fill>
    </dxf>
    <dxf>
      <fill>
        <patternFill>
          <bgColor theme="9" tint="0.79998168889431442"/>
        </patternFill>
      </fill>
    </dxf>
    <dxf>
      <fill>
        <patternFill>
          <bgColor rgb="FFFF0000"/>
        </patternFill>
      </fill>
    </dxf>
    <dxf>
      <fill>
        <patternFill>
          <bgColor theme="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ont>
        <color theme="0"/>
      </font>
      <fill>
        <patternFill>
          <bgColor theme="0"/>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1" tint="0.34998626667073579"/>
        </patternFill>
      </fill>
    </dxf>
    <dxf>
      <fill>
        <patternFill>
          <bgColor theme="8" tint="0.59996337778862885"/>
        </patternFill>
      </fill>
    </dxf>
    <dxf>
      <fill>
        <patternFill>
          <bgColor theme="1" tint="0.34998626667073579"/>
        </patternFill>
      </fill>
    </dxf>
    <dxf>
      <fill>
        <patternFill>
          <bgColor theme="8" tint="0.59996337778862885"/>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2" tint="-9.9948118533890809E-2"/>
      </font>
      <fill>
        <patternFill>
          <bgColor theme="2" tint="-9.9948118533890809E-2"/>
        </patternFill>
      </fill>
      <border>
        <left style="thin">
          <color theme="2" tint="-9.9948118533890809E-2"/>
        </left>
        <right style="thin">
          <color theme="2" tint="-9.9948118533890809E-2"/>
        </right>
        <top style="thin">
          <color theme="2" tint="-9.9948118533890809E-2"/>
        </top>
        <bottom style="thin">
          <color theme="2" tint="-9.9948118533890809E-2"/>
        </bottom>
        <vertical/>
        <horizontal/>
      </border>
    </dxf>
    <dxf>
      <font>
        <color theme="2" tint="-9.9948118533890809E-2"/>
      </font>
      <fill>
        <patternFill>
          <bgColor theme="2" tint="-9.9948118533890809E-2"/>
        </patternFill>
      </fill>
      <border>
        <left style="thin">
          <color theme="2" tint="-9.9948118533890809E-2"/>
        </left>
        <right style="thin">
          <color theme="2" tint="-9.9948118533890809E-2"/>
        </right>
        <top style="thin">
          <color theme="2" tint="-9.9948118533890809E-2"/>
        </top>
        <bottom style="thin">
          <color theme="2" tint="-9.9948118533890809E-2"/>
        </bottom>
        <vertical/>
        <horizontal/>
      </border>
    </dxf>
    <dxf>
      <font>
        <color theme="1"/>
      </font>
      <fill>
        <patternFill>
          <bgColor theme="7" tint="0.79998168889431442"/>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1"/>
      </font>
      <fill>
        <patternFill>
          <bgColor theme="7" tint="0.79998168889431442"/>
        </patternFill>
      </fill>
    </dxf>
    <dxf>
      <font>
        <color theme="0"/>
      </font>
      <fill>
        <patternFill>
          <bgColor theme="0"/>
        </patternFill>
      </fill>
    </dxf>
    <dxf>
      <font>
        <color theme="0"/>
      </font>
      <fill>
        <patternFill>
          <bgColor theme="0"/>
        </patternFill>
      </fill>
    </dxf>
    <dxf>
      <font>
        <color theme="1"/>
      </font>
      <fill>
        <patternFill>
          <bgColor theme="5"/>
        </patternFill>
      </fill>
    </dxf>
    <dxf>
      <font>
        <color theme="1"/>
      </font>
      <fill>
        <patternFill>
          <bgColor theme="5"/>
        </patternFill>
      </fill>
    </dxf>
    <dxf>
      <font>
        <color theme="0"/>
      </font>
      <fill>
        <patternFill>
          <bgColor theme="0"/>
        </patternFill>
      </fill>
    </dxf>
    <dxf>
      <font>
        <color theme="0"/>
      </font>
      <fill>
        <patternFill>
          <bgColor theme="0"/>
        </patternFill>
      </fill>
    </dxf>
    <dxf>
      <fill>
        <patternFill>
          <bgColor theme="1" tint="0.34998626667073579"/>
        </patternFill>
      </fill>
    </dxf>
    <dxf>
      <fill>
        <patternFill>
          <bgColor theme="1" tint="0.34998626667073579"/>
        </patternFill>
      </fill>
    </dxf>
    <dxf>
      <font>
        <color auto="1"/>
      </font>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auto="1"/>
      </font>
      <fill>
        <patternFill>
          <bgColor theme="0"/>
        </patternFill>
      </fill>
    </dxf>
    <dxf>
      <fill>
        <patternFill>
          <bgColor theme="9" tint="0.79998168889431442"/>
        </patternFill>
      </fill>
    </dxf>
    <dxf>
      <fill>
        <patternFill>
          <bgColor theme="1" tint="0.34998626667073579"/>
        </patternFill>
      </fill>
    </dxf>
    <dxf>
      <fill>
        <patternFill>
          <bgColor theme="1" tint="0.34998626667073579"/>
        </patternFill>
      </fill>
    </dxf>
    <dxf>
      <fill>
        <patternFill>
          <bgColor theme="9" tint="0.79998168889431442"/>
        </patternFill>
      </fill>
    </dxf>
    <dxf>
      <fill>
        <patternFill>
          <bgColor theme="1" tint="0.34998626667073579"/>
        </patternFill>
      </fill>
    </dxf>
    <dxf>
      <fill>
        <patternFill>
          <bgColor theme="1" tint="0.34998626667073579"/>
        </patternFill>
      </fill>
    </dxf>
    <dxf>
      <fill>
        <patternFill>
          <bgColor theme="9" tint="0.79998168889431442"/>
        </patternFill>
      </fill>
    </dxf>
    <dxf>
      <fill>
        <patternFill>
          <bgColor theme="1" tint="0.34998626667073579"/>
        </patternFill>
      </fill>
    </dxf>
    <dxf>
      <fill>
        <patternFill>
          <bgColor theme="1" tint="0.34998626667073579"/>
        </patternFill>
      </fill>
    </dxf>
    <dxf>
      <fill>
        <patternFill>
          <bgColor theme="9" tint="0.79998168889431442"/>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FF0000"/>
      </font>
      <fill>
        <patternFill>
          <bgColor theme="1" tint="0.499984740745262"/>
        </patternFill>
      </fill>
    </dxf>
    <dxf>
      <font>
        <color rgb="FFFF0000"/>
      </font>
      <fill>
        <patternFill>
          <bgColor theme="1" tint="0.499984740745262"/>
        </patternFill>
      </fill>
    </dxf>
    <dxf>
      <fill>
        <patternFill>
          <bgColor theme="9" tint="0.79998168889431442"/>
        </patternFill>
      </fill>
    </dxf>
    <dxf>
      <fill>
        <patternFill>
          <bgColor theme="1" tint="0.34998626667073579"/>
        </patternFill>
      </fill>
    </dxf>
    <dxf>
      <fill>
        <patternFill>
          <bgColor theme="9" tint="0.79998168889431442"/>
        </patternFill>
      </fill>
    </dxf>
    <dxf>
      <fill>
        <patternFill>
          <bgColor theme="1" tint="0.34998626667073579"/>
        </patternFill>
      </fill>
    </dxf>
    <dxf>
      <fill>
        <patternFill>
          <bgColor theme="9" tint="0.79998168889431442"/>
        </patternFill>
      </fill>
    </dxf>
    <dxf>
      <font>
        <color rgb="FFFF0000"/>
      </font>
      <fill>
        <patternFill>
          <bgColor theme="1" tint="0.499984740745262"/>
        </patternFill>
      </fill>
    </dxf>
    <dxf>
      <font>
        <color rgb="FFFF0000"/>
      </font>
      <fill>
        <patternFill>
          <bgColor theme="1" tint="0.499984740745262"/>
        </patternFill>
      </fill>
    </dxf>
    <dxf>
      <fill>
        <patternFill>
          <bgColor theme="9" tint="0.79998168889431442"/>
        </patternFill>
      </fill>
    </dxf>
    <dxf>
      <fill>
        <patternFill>
          <bgColor theme="9" tint="0.79998168889431442"/>
        </patternFill>
      </fill>
    </dxf>
    <dxf>
      <font>
        <color theme="4" tint="0.59996337778862885"/>
      </font>
      <fill>
        <patternFill>
          <bgColor theme="4" tint="0.59996337778862885"/>
        </patternFill>
      </fill>
    </dxf>
    <dxf>
      <fill>
        <patternFill>
          <bgColor theme="9" tint="0.79998168889431442"/>
        </patternFill>
      </fill>
    </dxf>
    <dxf>
      <font>
        <color rgb="FFFF0000"/>
      </font>
      <fill>
        <patternFill>
          <bgColor theme="1" tint="0.499984740745262"/>
        </patternFill>
      </fill>
    </dxf>
    <dxf>
      <font>
        <color rgb="FFFF0000"/>
      </font>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FF0000"/>
      </font>
      <fill>
        <patternFill>
          <bgColor theme="1" tint="0.499984740745262"/>
        </patternFill>
      </fill>
    </dxf>
    <dxf>
      <font>
        <color rgb="FFFF0000"/>
      </font>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1" tint="0.34998626667073579"/>
        </patternFill>
      </fill>
    </dxf>
    <dxf>
      <fill>
        <patternFill>
          <bgColor theme="1" tint="0.34998626667073579"/>
        </patternFill>
      </fill>
    </dxf>
    <dxf>
      <font>
        <color theme="0"/>
      </font>
      <fill>
        <patternFill>
          <bgColor theme="0"/>
        </patternFill>
      </fill>
      <border>
        <left style="thin">
          <color theme="0"/>
        </left>
        <right style="thin">
          <color theme="0"/>
        </right>
        <top style="thin">
          <color theme="0"/>
        </top>
        <bottom style="thin">
          <color theme="0"/>
        </bottom>
      </border>
    </dxf>
    <dxf>
      <font>
        <color theme="0"/>
      </font>
      <fill>
        <patternFill>
          <bgColor theme="0"/>
        </patternFill>
      </fill>
    </dxf>
    <dxf>
      <font>
        <color theme="4" tint="0.59996337778862885"/>
      </font>
      <fill>
        <patternFill>
          <bgColor theme="4" tint="0.59996337778862885"/>
        </patternFill>
      </fill>
    </dxf>
    <dxf>
      <fill>
        <patternFill>
          <bgColor theme="9" tint="0.79998168889431442"/>
        </patternFill>
      </fill>
    </dxf>
    <dxf>
      <fill>
        <patternFill>
          <bgColor theme="9" tint="0.79998168889431442"/>
        </patternFill>
      </fill>
    </dxf>
    <dxf>
      <fill>
        <patternFill>
          <bgColor theme="9" tint="0.79998168889431442"/>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2" tint="-9.9948118533890809E-2"/>
      </font>
      <fill>
        <patternFill>
          <bgColor theme="2" tint="-9.9948118533890809E-2"/>
        </patternFill>
      </fill>
      <border>
        <left style="thin">
          <color theme="2" tint="-9.9948118533890809E-2"/>
        </left>
        <right style="thin">
          <color theme="2" tint="-9.9948118533890809E-2"/>
        </right>
        <top style="thin">
          <color theme="2" tint="-9.9948118533890809E-2"/>
        </top>
        <bottom style="thin">
          <color theme="2" tint="-9.9948118533890809E-2"/>
        </bottom>
        <vertical/>
        <horizontal/>
      </border>
    </dxf>
    <dxf>
      <font>
        <color theme="1"/>
      </font>
      <fill>
        <patternFill>
          <bgColor theme="5"/>
        </patternFill>
      </fill>
    </dxf>
    <dxf>
      <font>
        <color theme="1"/>
      </font>
      <fill>
        <patternFill>
          <bgColor theme="5"/>
        </patternFill>
      </fill>
    </dxf>
    <dxf>
      <font>
        <color theme="0"/>
      </font>
      <fill>
        <patternFill>
          <bgColor theme="0"/>
        </patternFill>
      </fill>
    </dxf>
    <dxf>
      <font>
        <color theme="0"/>
      </font>
      <fill>
        <patternFill>
          <bgColor theme="0"/>
        </patternFill>
      </fill>
    </dxf>
    <dxf>
      <font>
        <color theme="1"/>
      </font>
      <fill>
        <patternFill>
          <bgColor theme="7" tint="0.79998168889431442"/>
        </patternFill>
      </fill>
    </dxf>
    <dxf>
      <font>
        <color auto="1"/>
      </font>
      <fill>
        <patternFill>
          <bgColor theme="0"/>
        </patternFill>
      </fill>
    </dxf>
    <dxf>
      <fill>
        <patternFill>
          <bgColor theme="9" tint="0.79998168889431442"/>
        </patternFill>
      </fill>
    </dxf>
    <dxf>
      <font>
        <color theme="4" tint="0.59996337778862885"/>
      </font>
      <fill>
        <patternFill>
          <bgColor theme="4" tint="0.59996337778862885"/>
        </patternFill>
      </fill>
    </dxf>
    <dxf>
      <font>
        <color theme="5" tint="0.79998168889431442"/>
      </font>
      <fill>
        <patternFill>
          <bgColor theme="5" tint="0.79998168889431442"/>
        </patternFill>
      </fill>
    </dxf>
    <dxf>
      <font>
        <color rgb="FFFF0000"/>
      </font>
      <fill>
        <patternFill>
          <bgColor theme="1" tint="0.499984740745262"/>
        </patternFill>
      </fill>
    </dxf>
    <dxf>
      <font>
        <color rgb="FFFF0000"/>
      </font>
      <fill>
        <patternFill>
          <bgColor theme="1" tint="0.499984740745262"/>
        </patternFill>
      </fill>
    </dxf>
    <dxf>
      <font>
        <color rgb="FFFF0000"/>
      </font>
      <fill>
        <patternFill>
          <bgColor theme="1" tint="0.499984740745262"/>
        </patternFill>
      </fill>
    </dxf>
    <dxf>
      <font>
        <color rgb="FFFF0000"/>
      </font>
      <fill>
        <patternFill>
          <bgColor theme="1" tint="0.499984740745262"/>
        </patternFill>
      </fill>
    </dxf>
    <dxf>
      <font>
        <color rgb="FFFF0000"/>
      </font>
      <fill>
        <patternFill>
          <bgColor theme="1" tint="0.499984740745262"/>
        </patternFill>
      </fill>
    </dxf>
    <dxf>
      <fill>
        <patternFill>
          <bgColor theme="9" tint="0.79998168889431442"/>
        </patternFill>
      </fill>
    </dxf>
    <dxf>
      <font>
        <color rgb="FFFF0000"/>
      </font>
      <fill>
        <patternFill>
          <bgColor theme="1" tint="0.499984740745262"/>
        </patternFill>
      </fill>
    </dxf>
    <dxf>
      <fill>
        <patternFill>
          <bgColor theme="9" tint="0.79998168889431442"/>
        </patternFill>
      </fill>
    </dxf>
    <dxf>
      <fill>
        <patternFill>
          <bgColor theme="9" tint="0.79998168889431442"/>
        </patternFill>
      </fill>
    </dxf>
    <dxf>
      <font>
        <color theme="2" tint="-9.9948118533890809E-2"/>
      </font>
      <fill>
        <patternFill>
          <bgColor theme="2" tint="-9.9948118533890809E-2"/>
        </patternFill>
      </fill>
      <border>
        <left style="thin">
          <color theme="2" tint="-9.9948118533890809E-2"/>
        </left>
        <right style="thin">
          <color theme="2" tint="-9.9948118533890809E-2"/>
        </right>
        <top style="thin">
          <color theme="2" tint="-9.9948118533890809E-2"/>
        </top>
        <bottom style="thin">
          <color theme="2" tint="-9.9948118533890809E-2"/>
        </bottom>
        <vertical/>
        <horizontal/>
      </border>
    </dxf>
    <dxf>
      <font>
        <color theme="2" tint="-9.9948118533890809E-2"/>
      </font>
      <fill>
        <patternFill>
          <bgColor theme="2" tint="-9.9948118533890809E-2"/>
        </patternFill>
      </fill>
      <border>
        <left style="thin">
          <color theme="2" tint="-9.9948118533890809E-2"/>
        </left>
        <right style="thin">
          <color theme="2" tint="-9.9948118533890809E-2"/>
        </right>
        <top style="thin">
          <color theme="2" tint="-9.9948118533890809E-2"/>
        </top>
        <bottom style="thin">
          <color theme="2" tint="-9.9948118533890809E-2"/>
        </bottom>
        <vertical/>
        <horizontal/>
      </border>
    </dxf>
    <dxf>
      <font>
        <color theme="2" tint="-9.9948118533890809E-2"/>
      </font>
      <fill>
        <patternFill>
          <bgColor theme="2" tint="-9.9948118533890809E-2"/>
        </patternFill>
      </fill>
      <border>
        <left style="thin">
          <color theme="2" tint="-9.9948118533890809E-2"/>
        </left>
        <right style="thin">
          <color theme="2" tint="-9.9948118533890809E-2"/>
        </right>
        <top style="thin">
          <color theme="2" tint="-9.9948118533890809E-2"/>
        </top>
        <bottom style="thin">
          <color theme="2" tint="-9.9948118533890809E-2"/>
        </bottom>
        <vertical/>
        <horizontal/>
      </border>
    </dxf>
    <dxf>
      <font>
        <color theme="2" tint="-9.9948118533890809E-2"/>
      </font>
      <fill>
        <patternFill>
          <bgColor theme="2" tint="-9.9948118533890809E-2"/>
        </patternFill>
      </fill>
      <border>
        <left style="thin">
          <color theme="2" tint="-9.9948118533890809E-2"/>
        </left>
        <right style="thin">
          <color theme="2" tint="-9.9948118533890809E-2"/>
        </right>
        <top style="thin">
          <color theme="2" tint="-9.9948118533890809E-2"/>
        </top>
        <bottom style="thin">
          <color theme="2" tint="-9.9948118533890809E-2"/>
        </bottom>
      </border>
    </dxf>
    <dxf>
      <fill>
        <patternFill>
          <bgColor theme="1" tint="0.34998626667073579"/>
        </patternFill>
      </fill>
    </dxf>
    <dxf>
      <font>
        <color theme="1" tint="0.34998626667073579"/>
      </font>
      <fill>
        <patternFill>
          <bgColor theme="1" tint="0.34998626667073579"/>
        </patternFill>
      </fill>
    </dxf>
    <dxf>
      <font>
        <color theme="4" tint="0.59996337778862885"/>
      </font>
      <fill>
        <patternFill>
          <bgColor theme="4" tint="0.59996337778862885"/>
        </patternFill>
      </fill>
    </dxf>
    <dxf>
      <fill>
        <patternFill>
          <bgColor theme="9" tint="0.79998168889431442"/>
        </patternFill>
      </fill>
    </dxf>
  </dxfs>
  <tableStyles count="0" defaultTableStyle="TableStyleMedium2" defaultPivotStyle="PivotStyleLight16"/>
  <colors>
    <mruColors>
      <color rgb="FFFF0000"/>
      <color rgb="FFFFD54F"/>
      <color rgb="FFFF66FF"/>
      <color rgb="FFC15FFD"/>
      <color rgb="FFFF99FF"/>
      <color rgb="FFFF5D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10</xdr:col>
      <xdr:colOff>840921</xdr:colOff>
      <xdr:row>1</xdr:row>
      <xdr:rowOff>47625</xdr:rowOff>
    </xdr:from>
    <xdr:to>
      <xdr:col>11</xdr:col>
      <xdr:colOff>574221</xdr:colOff>
      <xdr:row>2</xdr:row>
      <xdr:rowOff>1809</xdr:rowOff>
    </xdr:to>
    <xdr:pic>
      <xdr:nvPicPr>
        <xdr:cNvPr id="2" name="Grafik 1">
          <a:extLst>
            <a:ext uri="{FF2B5EF4-FFF2-40B4-BE49-F238E27FC236}">
              <a16:creationId xmlns:a16="http://schemas.microsoft.com/office/drawing/2014/main" id="{29C06976-BCC3-41BE-A5D2-D2A6870414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65921" y="266700"/>
          <a:ext cx="1247775" cy="5754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699408</xdr:colOff>
      <xdr:row>1</xdr:row>
      <xdr:rowOff>47625</xdr:rowOff>
    </xdr:from>
    <xdr:to>
      <xdr:col>11</xdr:col>
      <xdr:colOff>454479</xdr:colOff>
      <xdr:row>1</xdr:row>
      <xdr:rowOff>635917</xdr:rowOff>
    </xdr:to>
    <xdr:pic>
      <xdr:nvPicPr>
        <xdr:cNvPr id="2" name="Grafik 1">
          <a:extLst>
            <a:ext uri="{FF2B5EF4-FFF2-40B4-BE49-F238E27FC236}">
              <a16:creationId xmlns:a16="http://schemas.microsoft.com/office/drawing/2014/main" id="{62875470-DFA5-4139-9512-ACBF81631D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24408" y="266700"/>
          <a:ext cx="1269546" cy="5851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285750</xdr:colOff>
      <xdr:row>1</xdr:row>
      <xdr:rowOff>36635</xdr:rowOff>
    </xdr:from>
    <xdr:to>
      <xdr:col>10</xdr:col>
      <xdr:colOff>528760</xdr:colOff>
      <xdr:row>4</xdr:row>
      <xdr:rowOff>131895</xdr:rowOff>
    </xdr:to>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6018" y="206724"/>
          <a:ext cx="1624135" cy="741600"/>
        </a:xfrm>
        <a:prstGeom prst="rect">
          <a:avLst/>
        </a:prstGeom>
      </xdr:spPr>
    </xdr:pic>
    <xdr:clientData/>
  </xdr:twoCellAnchor>
  <xdr:oneCellAnchor>
    <xdr:from>
      <xdr:col>9</xdr:col>
      <xdr:colOff>285749</xdr:colOff>
      <xdr:row>123</xdr:row>
      <xdr:rowOff>36635</xdr:rowOff>
    </xdr:from>
    <xdr:ext cx="1612815" cy="741600"/>
    <xdr:pic>
      <xdr:nvPicPr>
        <xdr:cNvPr id="4" name="Grafik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416017" y="15997814"/>
          <a:ext cx="1612815" cy="7416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11</xdr:col>
      <xdr:colOff>169994</xdr:colOff>
      <xdr:row>1</xdr:row>
      <xdr:rowOff>11628</xdr:rowOff>
    </xdr:from>
    <xdr:to>
      <xdr:col>16</xdr:col>
      <xdr:colOff>438261</xdr:colOff>
      <xdr:row>3</xdr:row>
      <xdr:rowOff>173494</xdr:rowOff>
    </xdr:to>
    <xdr:pic>
      <xdr:nvPicPr>
        <xdr:cNvPr id="4" name="Grafik 3">
          <a:extLst>
            <a:ext uri="{FF2B5EF4-FFF2-40B4-BE49-F238E27FC236}">
              <a16:creationId xmlns:a16="http://schemas.microsoft.com/office/drawing/2014/main" id="{74C0D208-4577-0D21-0AD7-DA6E1C783A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71729" y="179716"/>
          <a:ext cx="3626222" cy="505663"/>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C3484-CD1E-4FC4-AC91-427FA44EA972}">
  <sheetPr>
    <tabColor rgb="FF0070C0"/>
    <pageSetUpPr autoPageBreaks="0"/>
  </sheetPr>
  <dimension ref="B1:Z134"/>
  <sheetViews>
    <sheetView showGridLines="0" tabSelected="1" zoomScale="85" zoomScaleNormal="85" workbookViewId="0">
      <selection activeCell="C7" sqref="C7:E7"/>
    </sheetView>
  </sheetViews>
  <sheetFormatPr baseColWidth="10" defaultColWidth="11.44140625" defaultRowHeight="30" x14ac:dyDescent="0.25"/>
  <cols>
    <col min="1" max="1" width="2" style="231" customWidth="1"/>
    <col min="2" max="2" width="5.44140625" style="374" customWidth="1"/>
    <col min="3" max="3" width="30.5546875" style="231" customWidth="1"/>
    <col min="4" max="4" width="1.5546875" style="231" customWidth="1"/>
    <col min="5" max="5" width="30.5546875" style="231" customWidth="1"/>
    <col min="6" max="6" width="6.5546875" style="231" customWidth="1"/>
    <col min="7" max="7" width="30.5546875" style="232" customWidth="1"/>
    <col min="8" max="8" width="1.5546875" style="231" customWidth="1"/>
    <col min="9" max="9" width="30.5546875" style="232" customWidth="1"/>
    <col min="10" max="10" width="1.5546875" style="233" customWidth="1"/>
    <col min="11" max="12" width="22.5546875" style="231" customWidth="1"/>
    <col min="13" max="13" width="12.5546875" style="231" customWidth="1"/>
    <col min="14" max="14" width="8.5546875" style="231" customWidth="1"/>
    <col min="15" max="15" width="32.44140625" style="231" hidden="1" customWidth="1"/>
    <col min="16" max="16" width="39.5546875" style="231" hidden="1" customWidth="1"/>
    <col min="17" max="17" width="39.44140625" style="231" hidden="1" customWidth="1"/>
    <col min="18" max="18" width="4.44140625" style="231" hidden="1" customWidth="1"/>
    <col min="19" max="19" width="3.44140625" style="231" hidden="1" customWidth="1"/>
    <col min="20" max="20" width="57.5546875" style="231" hidden="1" customWidth="1"/>
    <col min="21" max="21" width="19" style="231" hidden="1" customWidth="1"/>
    <col min="22" max="22" width="42.5546875" style="231" hidden="1" customWidth="1"/>
    <col min="23" max="23" width="31.109375" style="231" hidden="1" customWidth="1"/>
    <col min="24" max="25" width="11.44140625" style="231" hidden="1" customWidth="1"/>
    <col min="26" max="26" width="11.44140625" style="231" customWidth="1"/>
    <col min="27" max="16384" width="11.44140625" style="231"/>
  </cols>
  <sheetData>
    <row r="1" spans="2:23" ht="14.4" customHeight="1" thickBot="1" x14ac:dyDescent="0.3"/>
    <row r="2" spans="2:23" ht="50.1" customHeight="1" thickBot="1" x14ac:dyDescent="0.3">
      <c r="C2" s="740" t="s">
        <v>252</v>
      </c>
      <c r="D2" s="741"/>
      <c r="E2" s="741"/>
      <c r="F2" s="741"/>
      <c r="G2" s="741"/>
      <c r="H2" s="741"/>
      <c r="I2" s="742"/>
      <c r="K2" s="743"/>
      <c r="L2" s="744"/>
      <c r="M2" s="443"/>
    </row>
    <row r="3" spans="2:23" ht="14.4" customHeight="1" x14ac:dyDescent="0.25">
      <c r="C3" s="236"/>
      <c r="D3" s="236"/>
      <c r="E3" s="236"/>
      <c r="F3" s="236"/>
      <c r="G3" s="236"/>
      <c r="H3" s="236"/>
      <c r="I3" s="236"/>
    </row>
    <row r="4" spans="2:23" ht="225" customHeight="1" thickBot="1" x14ac:dyDescent="0.3">
      <c r="C4" s="745" t="s">
        <v>282</v>
      </c>
      <c r="D4" s="746"/>
      <c r="E4" s="746"/>
      <c r="F4" s="746"/>
      <c r="G4" s="746"/>
      <c r="H4" s="746"/>
      <c r="I4" s="746"/>
      <c r="J4" s="746"/>
      <c r="K4" s="746"/>
      <c r="L4" s="747"/>
      <c r="M4" s="459"/>
      <c r="O4" s="368"/>
    </row>
    <row r="5" spans="2:23" ht="20.100000000000001" customHeight="1" thickBot="1" x14ac:dyDescent="0.3">
      <c r="B5" s="421"/>
      <c r="C5" s="748"/>
      <c r="D5" s="748"/>
      <c r="E5" s="748"/>
      <c r="F5" s="298"/>
      <c r="G5" s="748"/>
      <c r="H5" s="748"/>
      <c r="I5" s="748"/>
      <c r="J5" s="234"/>
      <c r="L5" s="396"/>
      <c r="M5" s="396"/>
      <c r="O5" s="304" t="s">
        <v>169</v>
      </c>
      <c r="P5" s="304" t="s">
        <v>250</v>
      </c>
      <c r="Q5" s="306" t="s">
        <v>133</v>
      </c>
      <c r="T5" s="719" t="s">
        <v>214</v>
      </c>
      <c r="U5" s="720"/>
    </row>
    <row r="6" spans="2:23" ht="20.100000000000001" customHeight="1" x14ac:dyDescent="0.25">
      <c r="B6" s="601"/>
      <c r="C6" s="721" t="str">
        <f>+$O$5</f>
        <v>Grund der Änderung</v>
      </c>
      <c r="D6" s="722"/>
      <c r="E6" s="723"/>
      <c r="F6" s="298"/>
      <c r="G6" s="724" t="str">
        <f>+$P$5</f>
        <v>Aktueller Familien- oder Zivilstand</v>
      </c>
      <c r="H6" s="725"/>
      <c r="I6" s="726"/>
      <c r="J6" s="234"/>
      <c r="K6" s="736" t="s">
        <v>193</v>
      </c>
      <c r="L6" s="737"/>
      <c r="M6" s="466"/>
      <c r="O6" s="305" t="s">
        <v>88</v>
      </c>
      <c r="P6" s="305" t="s">
        <v>88</v>
      </c>
      <c r="Q6" s="310" t="s">
        <v>88</v>
      </c>
      <c r="T6" s="249" t="str">
        <f>+$O$5</f>
        <v>Grund der Änderung</v>
      </c>
      <c r="U6" s="250">
        <f>+IF(C7&lt;&gt;O6,1,0)</f>
        <v>0</v>
      </c>
    </row>
    <row r="7" spans="2:23" ht="20.100000000000001" customHeight="1" thickBot="1" x14ac:dyDescent="0.3">
      <c r="B7" s="601"/>
      <c r="C7" s="727" t="s">
        <v>88</v>
      </c>
      <c r="D7" s="728"/>
      <c r="E7" s="729"/>
      <c r="F7" s="298"/>
      <c r="G7" s="730" t="s">
        <v>88</v>
      </c>
      <c r="H7" s="731"/>
      <c r="I7" s="732"/>
      <c r="J7" s="234"/>
      <c r="K7" s="738"/>
      <c r="L7" s="739"/>
      <c r="M7" s="466"/>
      <c r="O7" s="305" t="s">
        <v>210</v>
      </c>
      <c r="P7" s="305" t="s">
        <v>287</v>
      </c>
      <c r="Q7" s="310">
        <v>12</v>
      </c>
      <c r="T7" s="249" t="str">
        <f>+$P$5</f>
        <v>Aktueller Familien- oder Zivilstand</v>
      </c>
      <c r="U7" s="250">
        <f>+IF(G7&lt;&gt;P6,1,0)</f>
        <v>0</v>
      </c>
      <c r="V7" s="238"/>
    </row>
    <row r="8" spans="2:23" ht="20.100000000000001" customHeight="1" x14ac:dyDescent="0.25">
      <c r="B8" s="601"/>
      <c r="C8" s="299"/>
      <c r="D8" s="298"/>
      <c r="E8" s="298"/>
      <c r="F8" s="298"/>
      <c r="G8" s="298"/>
      <c r="H8" s="298"/>
      <c r="I8" s="298"/>
      <c r="J8" s="234"/>
      <c r="K8" s="754" t="str">
        <f>+IF(U14=1,P12,"")</f>
        <v/>
      </c>
      <c r="L8" s="754"/>
      <c r="M8" s="235"/>
      <c r="O8" s="305" t="s">
        <v>211</v>
      </c>
      <c r="P8" s="305" t="s">
        <v>288</v>
      </c>
      <c r="Q8" s="310">
        <v>13</v>
      </c>
      <c r="T8" s="249" t="str">
        <f>+C10</f>
        <v>Name Gesuchstellende EP/EM</v>
      </c>
      <c r="U8" s="250">
        <f>IF(AND(C11&gt;0,C13&gt;0,E13&lt;&gt;Q6),1,0)</f>
        <v>0</v>
      </c>
      <c r="V8" s="231">
        <f>+U8+V11</f>
        <v>0</v>
      </c>
      <c r="W8" s="231" t="s">
        <v>292</v>
      </c>
    </row>
    <row r="9" spans="2:23" ht="20.100000000000001" customHeight="1" thickBot="1" x14ac:dyDescent="0.3">
      <c r="B9" s="601"/>
      <c r="C9" s="733"/>
      <c r="D9" s="733"/>
      <c r="E9" s="733"/>
      <c r="F9" s="298"/>
      <c r="G9" s="734"/>
      <c r="H9" s="734"/>
      <c r="I9" s="734"/>
      <c r="J9" s="234"/>
      <c r="K9" s="755"/>
      <c r="L9" s="755"/>
      <c r="M9" s="438"/>
      <c r="O9" s="305" t="s">
        <v>212</v>
      </c>
      <c r="P9" s="305" t="s">
        <v>289</v>
      </c>
      <c r="T9" s="249" t="str">
        <f>+$G$10</f>
        <v>Name Gesuchstellende EF</v>
      </c>
      <c r="U9" s="250">
        <f>IF(AND(G11&gt;0,G13&gt;0,I13&lt;&gt;Q6),1,0)</f>
        <v>0</v>
      </c>
      <c r="V9" s="231">
        <f>+V8+U9</f>
        <v>0</v>
      </c>
      <c r="W9" s="231">
        <v>9</v>
      </c>
    </row>
    <row r="10" spans="2:23" ht="20.100000000000001" customHeight="1" x14ac:dyDescent="0.25">
      <c r="B10" s="601"/>
      <c r="C10" s="749" t="s">
        <v>305</v>
      </c>
      <c r="D10" s="750"/>
      <c r="E10" s="751"/>
      <c r="F10" s="301"/>
      <c r="G10" s="749" t="s">
        <v>299</v>
      </c>
      <c r="H10" s="750"/>
      <c r="I10" s="751"/>
      <c r="J10" s="234"/>
      <c r="K10" s="752" t="s">
        <v>168</v>
      </c>
      <c r="L10" s="752"/>
      <c r="M10" s="438"/>
      <c r="O10" s="279" t="s">
        <v>251</v>
      </c>
      <c r="P10" s="305" t="s">
        <v>181</v>
      </c>
      <c r="T10" s="249" t="str">
        <f>+P7</f>
        <v>alleinstehend</v>
      </c>
      <c r="U10" s="250">
        <f>+IF($G$7=P7,1,0)</f>
        <v>0</v>
      </c>
      <c r="V10" s="231">
        <f>U10+U7+U6+U11+U13</f>
        <v>0</v>
      </c>
      <c r="W10" s="231" t="s">
        <v>290</v>
      </c>
    </row>
    <row r="11" spans="2:23" ht="20.100000000000001" customHeight="1" x14ac:dyDescent="0.25">
      <c r="B11" s="601"/>
      <c r="C11" s="756"/>
      <c r="D11" s="757"/>
      <c r="E11" s="758"/>
      <c r="F11" s="301"/>
      <c r="G11" s="759"/>
      <c r="H11" s="760"/>
      <c r="I11" s="761"/>
      <c r="J11" s="234"/>
      <c r="K11" s="735" t="s">
        <v>309</v>
      </c>
      <c r="L11" s="735"/>
      <c r="M11" s="447"/>
      <c r="P11" s="279" t="s">
        <v>179</v>
      </c>
      <c r="T11" s="249" t="str">
        <f t="shared" ref="T11:T13" si="0">+P8</f>
        <v>getrennt EP/EM</v>
      </c>
      <c r="U11" s="250">
        <f t="shared" ref="U11:U14" si="1">+IF($G$7=P8,1,0)</f>
        <v>0</v>
      </c>
      <c r="V11" s="231">
        <f>+U11+U7+U6</f>
        <v>0</v>
      </c>
    </row>
    <row r="12" spans="2:23" ht="20.100000000000001" customHeight="1" x14ac:dyDescent="0.25">
      <c r="B12" s="601"/>
      <c r="C12" s="762" t="str">
        <f>+$Q$5</f>
        <v>Netto-Monatslohn</v>
      </c>
      <c r="D12" s="763"/>
      <c r="E12" s="764"/>
      <c r="F12" s="301"/>
      <c r="G12" s="765" t="str">
        <f>+$Q$5</f>
        <v>Netto-Monatslohn</v>
      </c>
      <c r="H12" s="766"/>
      <c r="I12" s="767"/>
      <c r="J12" s="234"/>
      <c r="K12" s="753" t="s">
        <v>183</v>
      </c>
      <c r="L12" s="753"/>
      <c r="M12" s="446"/>
      <c r="P12" s="787" t="s">
        <v>240</v>
      </c>
      <c r="T12" s="249" t="str">
        <f t="shared" si="0"/>
        <v>getrennt EF</v>
      </c>
      <c r="U12" s="250">
        <f t="shared" si="1"/>
        <v>0</v>
      </c>
      <c r="V12" s="231">
        <f>+U12+U7+U6+U13</f>
        <v>0</v>
      </c>
      <c r="W12" s="231" t="s">
        <v>291</v>
      </c>
    </row>
    <row r="13" spans="2:23" ht="20.100000000000001" customHeight="1" thickBot="1" x14ac:dyDescent="0.3">
      <c r="B13" s="601"/>
      <c r="C13" s="302"/>
      <c r="D13" s="300" t="s">
        <v>130</v>
      </c>
      <c r="E13" s="303" t="s">
        <v>88</v>
      </c>
      <c r="F13" s="301"/>
      <c r="G13" s="302"/>
      <c r="H13" s="300" t="s">
        <v>130</v>
      </c>
      <c r="I13" s="303" t="s">
        <v>88</v>
      </c>
      <c r="J13" s="234"/>
      <c r="K13" s="335"/>
      <c r="L13" s="335"/>
      <c r="M13" s="446"/>
      <c r="P13" s="788"/>
      <c r="T13" s="249" t="str">
        <f t="shared" si="0"/>
        <v>verheiratet (bisher oder neu)</v>
      </c>
      <c r="U13" s="250">
        <f t="shared" si="1"/>
        <v>0</v>
      </c>
      <c r="V13" s="231">
        <f>+U13+U7+U6</f>
        <v>0</v>
      </c>
      <c r="W13" s="231">
        <v>13</v>
      </c>
    </row>
    <row r="14" spans="2:23" ht="20.100000000000001" customHeight="1" thickBot="1" x14ac:dyDescent="0.3">
      <c r="K14" s="242"/>
      <c r="L14" s="242"/>
      <c r="M14" s="242"/>
      <c r="O14" s="367"/>
      <c r="T14" s="251" t="str">
        <f>+P11</f>
        <v>Konkubinat mit gemeinsamen Kindern</v>
      </c>
      <c r="U14" s="252">
        <f t="shared" si="1"/>
        <v>0</v>
      </c>
      <c r="V14" s="231">
        <f>+U14+U7+U6</f>
        <v>0</v>
      </c>
      <c r="W14" s="231">
        <v>14</v>
      </c>
    </row>
    <row r="15" spans="2:23" ht="30" customHeight="1" x14ac:dyDescent="0.25">
      <c r="B15" s="601"/>
      <c r="C15" s="790" t="s">
        <v>170</v>
      </c>
      <c r="D15" s="791"/>
      <c r="E15" s="791"/>
      <c r="F15" s="547" t="s">
        <v>62</v>
      </c>
      <c r="G15" s="548" t="s">
        <v>293</v>
      </c>
      <c r="I15" s="551" t="s">
        <v>173</v>
      </c>
      <c r="J15" s="792"/>
      <c r="K15" s="792"/>
      <c r="L15" s="793"/>
      <c r="M15" s="460"/>
      <c r="O15" s="367"/>
      <c r="Q15" s="244"/>
      <c r="S15" s="232"/>
      <c r="T15" s="794" t="s">
        <v>300</v>
      </c>
      <c r="U15" s="795"/>
    </row>
    <row r="16" spans="2:23" ht="15" customHeight="1" x14ac:dyDescent="0.25">
      <c r="B16" s="601"/>
      <c r="C16" s="635" t="s">
        <v>171</v>
      </c>
      <c r="D16" s="606"/>
      <c r="E16" s="606"/>
      <c r="F16" s="245">
        <v>150</v>
      </c>
      <c r="G16" s="541"/>
      <c r="I16" s="517" t="str">
        <f t="shared" ref="I16" si="2">IF(G16=""," ",G16)</f>
        <v xml:space="preserve"> </v>
      </c>
      <c r="J16" s="706" t="s">
        <v>247</v>
      </c>
      <c r="K16" s="706"/>
      <c r="L16" s="707"/>
      <c r="M16" s="461"/>
      <c r="O16" s="281"/>
      <c r="P16" s="239"/>
      <c r="Q16" s="281"/>
      <c r="S16" s="232"/>
      <c r="T16" s="253" t="s">
        <v>294</v>
      </c>
      <c r="U16" s="240" cm="1">
        <f t="array" ref="U16">+_xlfn.IFS(O24+O32=0,28,O24+O32=1,30,O24+O32=2,32)</f>
        <v>28</v>
      </c>
    </row>
    <row r="17" spans="2:23" ht="15" customHeight="1" x14ac:dyDescent="0.25">
      <c r="B17" s="601"/>
      <c r="C17" s="635" t="s">
        <v>90</v>
      </c>
      <c r="D17" s="606"/>
      <c r="E17" s="606"/>
      <c r="F17" s="245">
        <v>300</v>
      </c>
      <c r="G17" s="541"/>
      <c r="I17" s="552" t="str">
        <f>IFERROR(E13*C13," ")</f>
        <v xml:space="preserve"> </v>
      </c>
      <c r="J17" s="778" t="s">
        <v>243</v>
      </c>
      <c r="K17" s="779"/>
      <c r="L17" s="780"/>
      <c r="M17" s="461"/>
      <c r="O17" s="281"/>
      <c r="P17" s="239"/>
      <c r="Q17" s="281"/>
      <c r="S17" s="232"/>
      <c r="T17" s="253" t="s">
        <v>114</v>
      </c>
      <c r="U17" s="240">
        <f>+COUNT(G16:G23,I16:I23,G26:G31,I26:I31)+P24+P32</f>
        <v>0</v>
      </c>
    </row>
    <row r="18" spans="2:23" ht="15" customHeight="1" x14ac:dyDescent="0.25">
      <c r="B18" s="601"/>
      <c r="C18" s="635" t="s">
        <v>63</v>
      </c>
      <c r="D18" s="606"/>
      <c r="E18" s="606"/>
      <c r="F18" s="245">
        <v>304</v>
      </c>
      <c r="G18" s="541"/>
      <c r="I18" s="553"/>
      <c r="J18" s="781"/>
      <c r="K18" s="782"/>
      <c r="L18" s="783"/>
      <c r="M18" s="461"/>
      <c r="O18" s="499"/>
      <c r="P18" s="281"/>
      <c r="Q18" s="281"/>
      <c r="S18" s="232"/>
      <c r="T18" s="253" t="s">
        <v>216</v>
      </c>
      <c r="U18" s="240">
        <f>+IF(U17=U16,1,0)</f>
        <v>0</v>
      </c>
    </row>
    <row r="19" spans="2:23" ht="15" customHeight="1" x14ac:dyDescent="0.25">
      <c r="B19" s="601"/>
      <c r="C19" s="635" t="s">
        <v>64</v>
      </c>
      <c r="D19" s="606"/>
      <c r="E19" s="606"/>
      <c r="F19" s="245">
        <v>305</v>
      </c>
      <c r="G19" s="541"/>
      <c r="I19" s="553"/>
      <c r="J19" s="781"/>
      <c r="K19" s="782"/>
      <c r="L19" s="783"/>
      <c r="M19" s="461"/>
      <c r="O19" s="499"/>
      <c r="P19" s="281"/>
      <c r="Q19" s="281"/>
      <c r="T19" s="232"/>
    </row>
    <row r="20" spans="2:23" ht="15" customHeight="1" x14ac:dyDescent="0.25">
      <c r="B20" s="601"/>
      <c r="C20" s="635" t="s">
        <v>65</v>
      </c>
      <c r="D20" s="606"/>
      <c r="E20" s="606"/>
      <c r="F20" s="245">
        <v>306</v>
      </c>
      <c r="G20" s="541"/>
      <c r="I20" s="553"/>
      <c r="J20" s="781"/>
      <c r="K20" s="782"/>
      <c r="L20" s="783"/>
      <c r="M20" s="461"/>
      <c r="O20" s="499"/>
      <c r="P20" s="499"/>
      <c r="Q20" s="281"/>
      <c r="T20" s="789" t="s">
        <v>301</v>
      </c>
      <c r="U20" s="789"/>
    </row>
    <row r="21" spans="2:23" ht="15" customHeight="1" x14ac:dyDescent="0.25">
      <c r="B21" s="601"/>
      <c r="C21" s="635" t="s">
        <v>93</v>
      </c>
      <c r="D21" s="606"/>
      <c r="E21" s="606"/>
      <c r="F21" s="245">
        <v>307</v>
      </c>
      <c r="G21" s="541"/>
      <c r="I21" s="553"/>
      <c r="J21" s="781"/>
      <c r="K21" s="782"/>
      <c r="L21" s="783"/>
      <c r="M21" s="461"/>
      <c r="O21" s="496"/>
      <c r="P21" s="499"/>
      <c r="Q21" s="281"/>
      <c r="T21" s="253" t="s">
        <v>296</v>
      </c>
      <c r="U21" s="240" cm="1">
        <f t="array" ref="U21">+_xlfn.IFS(O43+O52=0,28,O43+O52=1,30,O43+O52=2,32)</f>
        <v>28</v>
      </c>
    </row>
    <row r="22" spans="2:23" ht="15" customHeight="1" x14ac:dyDescent="0.25">
      <c r="B22" s="601"/>
      <c r="C22" s="635" t="s">
        <v>91</v>
      </c>
      <c r="D22" s="606"/>
      <c r="E22" s="606"/>
      <c r="F22" s="245">
        <v>308</v>
      </c>
      <c r="G22" s="541"/>
      <c r="I22" s="553"/>
      <c r="J22" s="781"/>
      <c r="K22" s="782"/>
      <c r="L22" s="783"/>
      <c r="M22" s="461"/>
      <c r="O22" s="498"/>
      <c r="P22" s="499"/>
      <c r="Q22" s="281"/>
      <c r="R22" s="239"/>
      <c r="S22" s="239"/>
      <c r="T22" s="309" t="s">
        <v>114</v>
      </c>
      <c r="U22" s="240">
        <f>+COUNT(I36:I43,I45:I52,G36:G43,G45:G52)</f>
        <v>0</v>
      </c>
    </row>
    <row r="23" spans="2:23" ht="15" customHeight="1" x14ac:dyDescent="0.25">
      <c r="B23" s="601"/>
      <c r="C23" s="635" t="s">
        <v>92</v>
      </c>
      <c r="D23" s="606"/>
      <c r="E23" s="606"/>
      <c r="F23" s="245">
        <v>309</v>
      </c>
      <c r="G23" s="541"/>
      <c r="I23" s="553"/>
      <c r="J23" s="781"/>
      <c r="K23" s="782"/>
      <c r="L23" s="783"/>
      <c r="M23" s="461"/>
      <c r="O23" s="281" t="s">
        <v>303</v>
      </c>
      <c r="P23" s="496">
        <f>+COUNT(G16:G24,I16:I24,G26:G32,I26:I32)</f>
        <v>0</v>
      </c>
      <c r="Q23" s="281"/>
      <c r="R23" s="281"/>
      <c r="S23" s="281"/>
      <c r="T23" s="253" t="s">
        <v>216</v>
      </c>
      <c r="U23" s="240">
        <f>+IF(U21=U22,1,0)</f>
        <v>0</v>
      </c>
    </row>
    <row r="24" spans="2:23" ht="15" customHeight="1" x14ac:dyDescent="0.25">
      <c r="B24" s="601"/>
      <c r="C24" s="677" t="s">
        <v>310</v>
      </c>
      <c r="D24" s="678"/>
      <c r="E24" s="679"/>
      <c r="F24" s="569"/>
      <c r="G24" s="583"/>
      <c r="I24" s="553"/>
      <c r="J24" s="784"/>
      <c r="K24" s="785"/>
      <c r="L24" s="786"/>
      <c r="M24" s="461"/>
      <c r="O24" s="424">
        <f>+IF(F24=0,0,1)</f>
        <v>0</v>
      </c>
      <c r="P24" s="508">
        <f>+IF(O24=1,COUNT(G24,I24),0)</f>
        <v>0</v>
      </c>
      <c r="Q24" s="281"/>
      <c r="R24" s="281"/>
      <c r="S24" s="281"/>
      <c r="T24" s="261"/>
      <c r="U24" s="238"/>
    </row>
    <row r="25" spans="2:23" ht="15" customHeight="1" x14ac:dyDescent="0.25">
      <c r="B25" s="601"/>
      <c r="C25" s="659" t="s">
        <v>158</v>
      </c>
      <c r="D25" s="660"/>
      <c r="E25" s="660"/>
      <c r="F25" s="313"/>
      <c r="G25" s="542">
        <f>SUM(G16:G24)</f>
        <v>0</v>
      </c>
      <c r="I25" s="514">
        <f>SUM(I16:I24)</f>
        <v>0</v>
      </c>
      <c r="J25" s="694"/>
      <c r="K25" s="694"/>
      <c r="L25" s="695"/>
      <c r="M25" s="377"/>
      <c r="O25" s="281"/>
      <c r="P25" s="498"/>
      <c r="Q25" s="281"/>
      <c r="R25" s="593"/>
      <c r="S25" s="593"/>
      <c r="T25" s="593"/>
    </row>
    <row r="26" spans="2:23" ht="15" customHeight="1" x14ac:dyDescent="0.25">
      <c r="B26" s="601"/>
      <c r="C26" s="635" t="s">
        <v>66</v>
      </c>
      <c r="D26" s="606"/>
      <c r="E26" s="606"/>
      <c r="F26" s="245">
        <v>314</v>
      </c>
      <c r="G26" s="541"/>
      <c r="I26" s="517" t="str">
        <f>IF(G26=""," ",G26)</f>
        <v xml:space="preserve"> </v>
      </c>
      <c r="J26" s="648" t="s">
        <v>247</v>
      </c>
      <c r="K26" s="649"/>
      <c r="L26" s="650"/>
      <c r="M26" s="462"/>
      <c r="O26" s="281"/>
      <c r="P26" s="281"/>
      <c r="Q26" s="281"/>
      <c r="R26" s="281"/>
      <c r="S26" s="281"/>
      <c r="T26" s="710" t="s">
        <v>220</v>
      </c>
      <c r="U26" s="711"/>
    </row>
    <row r="27" spans="2:23" ht="15" customHeight="1" x14ac:dyDescent="0.25">
      <c r="B27" s="601"/>
      <c r="C27" s="635" t="s">
        <v>67</v>
      </c>
      <c r="D27" s="606"/>
      <c r="E27" s="606"/>
      <c r="F27" s="245">
        <v>318</v>
      </c>
      <c r="G27" s="541"/>
      <c r="I27" s="517" t="str">
        <f>IF(G27=""," ",G27)</f>
        <v xml:space="preserve"> </v>
      </c>
      <c r="J27" s="651"/>
      <c r="K27" s="652"/>
      <c r="L27" s="653"/>
      <c r="M27" s="462"/>
      <c r="O27" s="281"/>
      <c r="P27" s="281"/>
      <c r="Q27" s="281"/>
      <c r="T27" s="253" t="s">
        <v>295</v>
      </c>
      <c r="U27" s="240" cm="1">
        <f t="array" ref="U27">+_xlfn.IFS(O69+O79=0,33,O69+O79=1,35,O69+O79=2,37)</f>
        <v>33</v>
      </c>
    </row>
    <row r="28" spans="2:23" ht="15" customHeight="1" x14ac:dyDescent="0.25">
      <c r="B28" s="601"/>
      <c r="C28" s="641" t="s">
        <v>197</v>
      </c>
      <c r="D28" s="629"/>
      <c r="E28" s="629"/>
      <c r="F28" s="258" t="s">
        <v>187</v>
      </c>
      <c r="G28" s="541"/>
      <c r="I28" s="517" t="str">
        <f>IF(G28=""," ",G28)</f>
        <v xml:space="preserve"> </v>
      </c>
      <c r="J28" s="651"/>
      <c r="K28" s="652"/>
      <c r="L28" s="653"/>
      <c r="M28" s="462"/>
      <c r="O28" s="281"/>
      <c r="P28" s="281"/>
      <c r="Q28" s="281"/>
      <c r="R28" s="241"/>
      <c r="T28" s="253" t="s">
        <v>114</v>
      </c>
      <c r="U28" s="570">
        <f>+P68</f>
        <v>0</v>
      </c>
    </row>
    <row r="29" spans="2:23" ht="15" customHeight="1" x14ac:dyDescent="0.25">
      <c r="B29" s="601"/>
      <c r="C29" s="635" t="s">
        <v>68</v>
      </c>
      <c r="D29" s="606"/>
      <c r="E29" s="606"/>
      <c r="F29" s="245">
        <v>341</v>
      </c>
      <c r="G29" s="541"/>
      <c r="I29" s="517" t="str">
        <f t="shared" ref="I29:I30" si="3">IF(G29=""," ",G29)</f>
        <v xml:space="preserve"> </v>
      </c>
      <c r="J29" s="651"/>
      <c r="K29" s="652"/>
      <c r="L29" s="653"/>
      <c r="M29" s="462"/>
      <c r="O29" s="281"/>
      <c r="P29" s="281"/>
      <c r="Q29" s="281"/>
      <c r="T29" s="253" t="s">
        <v>216</v>
      </c>
      <c r="U29" s="240">
        <f>+IF(U28=U27,1,0)</f>
        <v>0</v>
      </c>
    </row>
    <row r="30" spans="2:23" ht="15" customHeight="1" thickBot="1" x14ac:dyDescent="0.3">
      <c r="B30" s="601"/>
      <c r="C30" s="635" t="s">
        <v>69</v>
      </c>
      <c r="D30" s="606"/>
      <c r="E30" s="606"/>
      <c r="F30" s="245">
        <v>346</v>
      </c>
      <c r="G30" s="541"/>
      <c r="I30" s="517" t="str">
        <f t="shared" si="3"/>
        <v xml:space="preserve"> </v>
      </c>
      <c r="J30" s="651"/>
      <c r="K30" s="652"/>
      <c r="L30" s="653"/>
      <c r="M30" s="462"/>
      <c r="O30" s="281"/>
      <c r="P30" s="281"/>
      <c r="Q30" s="281"/>
      <c r="T30" s="232"/>
    </row>
    <row r="31" spans="2:23" ht="15" customHeight="1" x14ac:dyDescent="0.25">
      <c r="B31" s="601"/>
      <c r="C31" s="549" t="s">
        <v>189</v>
      </c>
      <c r="D31" s="521"/>
      <c r="E31" s="521"/>
      <c r="F31" s="245">
        <v>433</v>
      </c>
      <c r="G31" s="541"/>
      <c r="I31" s="517" t="str">
        <f>IF(G31=""," ",G31)</f>
        <v xml:space="preserve"> </v>
      </c>
      <c r="J31" s="651"/>
      <c r="K31" s="652"/>
      <c r="L31" s="653"/>
      <c r="M31" s="462"/>
      <c r="O31" s="281"/>
      <c r="P31" s="281"/>
      <c r="Q31" s="281"/>
      <c r="T31" s="715" t="s">
        <v>297</v>
      </c>
      <c r="U31" s="716"/>
      <c r="V31" s="717" t="s">
        <v>298</v>
      </c>
      <c r="W31" s="718"/>
    </row>
    <row r="32" spans="2:23" ht="15" customHeight="1" x14ac:dyDescent="0.25">
      <c r="B32" s="601"/>
      <c r="C32" s="677" t="s">
        <v>311</v>
      </c>
      <c r="D32" s="678"/>
      <c r="E32" s="679"/>
      <c r="F32" s="569"/>
      <c r="G32" s="541"/>
      <c r="I32" s="517" t="str">
        <f>IF(G32=""," ",G32)</f>
        <v xml:space="preserve"> </v>
      </c>
      <c r="J32" s="654"/>
      <c r="K32" s="655"/>
      <c r="L32" s="656"/>
      <c r="M32" s="462"/>
      <c r="O32" s="424">
        <f>+IF(F32=0,0,1)</f>
        <v>0</v>
      </c>
      <c r="P32" s="508">
        <f>+IF(O32=1,COUNT(G32,I32),0)</f>
        <v>0</v>
      </c>
      <c r="Q32" s="281"/>
      <c r="T32" s="249" t="s">
        <v>302</v>
      </c>
      <c r="U32" s="250">
        <v>2</v>
      </c>
      <c r="V32" s="249" t="s">
        <v>223</v>
      </c>
      <c r="W32" s="250">
        <v>2</v>
      </c>
    </row>
    <row r="33" spans="2:23" ht="15" customHeight="1" thickBot="1" x14ac:dyDescent="0.3">
      <c r="B33" s="601"/>
      <c r="C33" s="659" t="s">
        <v>159</v>
      </c>
      <c r="D33" s="660"/>
      <c r="E33" s="660"/>
      <c r="F33" s="313"/>
      <c r="G33" s="542">
        <f>SUM(G26:G32)</f>
        <v>0</v>
      </c>
      <c r="I33" s="514">
        <f>SUM(I26:I32)</f>
        <v>0</v>
      </c>
      <c r="J33" s="694"/>
      <c r="K33" s="694"/>
      <c r="L33" s="695"/>
      <c r="M33" s="377"/>
      <c r="O33" s="281"/>
      <c r="P33" s="281"/>
      <c r="Q33" s="281"/>
      <c r="T33" s="251" t="s">
        <v>119</v>
      </c>
      <c r="U33" s="252">
        <f>+U18+U29</f>
        <v>0</v>
      </c>
      <c r="V33" s="251" t="s">
        <v>119</v>
      </c>
      <c r="W33" s="252">
        <f>+U23+U29</f>
        <v>0</v>
      </c>
    </row>
    <row r="34" spans="2:23" ht="15" customHeight="1" thickBot="1" x14ac:dyDescent="0.3">
      <c r="B34" s="601"/>
      <c r="C34" s="602" t="s">
        <v>160</v>
      </c>
      <c r="D34" s="603"/>
      <c r="E34" s="603"/>
      <c r="F34" s="550"/>
      <c r="G34" s="546">
        <f>+G25-G33</f>
        <v>0</v>
      </c>
      <c r="I34" s="515">
        <f>+I25-I33</f>
        <v>0</v>
      </c>
      <c r="J34" s="704"/>
      <c r="K34" s="704"/>
      <c r="L34" s="705"/>
      <c r="M34" s="377"/>
      <c r="O34" s="281"/>
      <c r="P34" s="281"/>
      <c r="Q34" s="281"/>
      <c r="T34" s="239"/>
      <c r="U34" s="239"/>
    </row>
    <row r="35" spans="2:23" ht="15" customHeight="1" thickBot="1" x14ac:dyDescent="0.3">
      <c r="B35" s="601"/>
      <c r="E35" s="238"/>
      <c r="F35" s="238"/>
      <c r="G35" s="261"/>
      <c r="H35" s="238"/>
      <c r="I35" s="261"/>
      <c r="J35" s="247"/>
      <c r="K35" s="238"/>
      <c r="L35" s="238"/>
      <c r="M35" s="238"/>
      <c r="N35" s="238"/>
      <c r="O35" s="281"/>
      <c r="P35" s="281"/>
      <c r="Q35" s="281"/>
      <c r="T35" s="316" t="s">
        <v>224</v>
      </c>
      <c r="U35" s="317"/>
    </row>
    <row r="36" spans="2:23" ht="15" customHeight="1" x14ac:dyDescent="0.25">
      <c r="B36" s="601"/>
      <c r="C36" s="632" t="s">
        <v>71</v>
      </c>
      <c r="D36" s="633"/>
      <c r="E36" s="633"/>
      <c r="F36" s="554">
        <v>350</v>
      </c>
      <c r="G36" s="540"/>
      <c r="I36" s="556" t="str">
        <f>IFERROR(G13*I13," ")</f>
        <v xml:space="preserve"> </v>
      </c>
      <c r="J36" s="668" t="s">
        <v>243</v>
      </c>
      <c r="K36" s="669"/>
      <c r="L36" s="670"/>
      <c r="M36" s="463"/>
      <c r="O36" s="281"/>
      <c r="P36" s="281"/>
      <c r="Q36" s="281"/>
      <c r="S36" s="232"/>
      <c r="T36" s="240" t="s">
        <v>225</v>
      </c>
      <c r="U36" s="240">
        <v>3</v>
      </c>
    </row>
    <row r="37" spans="2:23" ht="15" customHeight="1" x14ac:dyDescent="0.25">
      <c r="B37" s="601"/>
      <c r="C37" s="635" t="s">
        <v>72</v>
      </c>
      <c r="D37" s="606"/>
      <c r="E37" s="606"/>
      <c r="F37" s="245">
        <v>354</v>
      </c>
      <c r="G37" s="541"/>
      <c r="I37" s="553"/>
      <c r="J37" s="671"/>
      <c r="K37" s="672"/>
      <c r="L37" s="673"/>
      <c r="M37" s="463"/>
      <c r="O37" s="281"/>
      <c r="P37" s="281"/>
      <c r="Q37" s="281"/>
      <c r="S37" s="232"/>
      <c r="T37" s="240" t="s">
        <v>119</v>
      </c>
      <c r="U37" s="240">
        <f>+U18+U23+U29</f>
        <v>0</v>
      </c>
    </row>
    <row r="38" spans="2:23" ht="15" customHeight="1" x14ac:dyDescent="0.25">
      <c r="B38" s="601"/>
      <c r="C38" s="635" t="s">
        <v>73</v>
      </c>
      <c r="D38" s="606"/>
      <c r="E38" s="606"/>
      <c r="F38" s="245">
        <v>355</v>
      </c>
      <c r="G38" s="541"/>
      <c r="I38" s="553"/>
      <c r="J38" s="671"/>
      <c r="K38" s="672"/>
      <c r="L38" s="673"/>
      <c r="M38" s="463"/>
      <c r="O38" s="281"/>
      <c r="P38" s="281"/>
      <c r="Q38" s="281"/>
      <c r="T38" s="239"/>
      <c r="U38" s="239"/>
    </row>
    <row r="39" spans="2:23" ht="15" customHeight="1" x14ac:dyDescent="0.25">
      <c r="B39" s="601"/>
      <c r="C39" s="635" t="s">
        <v>74</v>
      </c>
      <c r="D39" s="606"/>
      <c r="E39" s="606"/>
      <c r="F39" s="245">
        <v>356</v>
      </c>
      <c r="G39" s="541"/>
      <c r="I39" s="553"/>
      <c r="J39" s="671"/>
      <c r="K39" s="672"/>
      <c r="L39" s="673"/>
      <c r="M39" s="463"/>
      <c r="O39" s="281"/>
      <c r="P39" s="281"/>
      <c r="Q39" s="281"/>
      <c r="T39" s="712" t="s">
        <v>226</v>
      </c>
      <c r="U39" s="713"/>
      <c r="V39" s="713"/>
      <c r="W39" s="714"/>
    </row>
    <row r="40" spans="2:23" ht="15" customHeight="1" x14ac:dyDescent="0.25">
      <c r="B40" s="601"/>
      <c r="C40" s="686" t="s">
        <v>94</v>
      </c>
      <c r="D40" s="687"/>
      <c r="E40" s="687"/>
      <c r="F40" s="245">
        <v>357</v>
      </c>
      <c r="G40" s="541"/>
      <c r="I40" s="553"/>
      <c r="J40" s="671"/>
      <c r="K40" s="672"/>
      <c r="L40" s="673"/>
      <c r="M40" s="463"/>
      <c r="O40" s="281"/>
      <c r="P40" s="281"/>
      <c r="Q40" s="281"/>
      <c r="T40" s="240" t="str">
        <f>P7</f>
        <v>alleinstehend</v>
      </c>
      <c r="U40" s="318">
        <f>+IF(G7=T40,AND(U33=2,P42=0)*1,0)</f>
        <v>0</v>
      </c>
      <c r="V40" s="240" t="str">
        <f>+P9</f>
        <v>getrennt EF</v>
      </c>
      <c r="W40" s="318">
        <f>+IF(G7=V40,AND(W33=2,P23=0)*1,0)</f>
        <v>0</v>
      </c>
    </row>
    <row r="41" spans="2:23" ht="15" customHeight="1" x14ac:dyDescent="0.25">
      <c r="B41" s="601"/>
      <c r="C41" s="686" t="s">
        <v>95</v>
      </c>
      <c r="D41" s="687"/>
      <c r="E41" s="687"/>
      <c r="F41" s="245">
        <v>358</v>
      </c>
      <c r="G41" s="541"/>
      <c r="I41" s="553"/>
      <c r="J41" s="671"/>
      <c r="K41" s="672"/>
      <c r="L41" s="673"/>
      <c r="M41" s="463"/>
      <c r="O41" s="281"/>
      <c r="P41" s="281"/>
      <c r="Q41" s="281"/>
      <c r="T41" s="318" t="str">
        <f>+P8</f>
        <v>getrennt EP/EM</v>
      </c>
      <c r="U41" s="318">
        <f>+IF(G7=T41,AND(U33=2,P42=0)*1,0)</f>
        <v>0</v>
      </c>
      <c r="V41" s="240" t="str">
        <f>+P10</f>
        <v>verheiratet (bisher oder neu)</v>
      </c>
      <c r="W41" s="318">
        <f>+IF(G7=V41,AND(U37=3)*1,0)</f>
        <v>0</v>
      </c>
    </row>
    <row r="42" spans="2:23" ht="15" customHeight="1" x14ac:dyDescent="0.25">
      <c r="B42" s="601"/>
      <c r="C42" s="665" t="s">
        <v>96</v>
      </c>
      <c r="D42" s="666"/>
      <c r="E42" s="667"/>
      <c r="F42" s="245">
        <v>359</v>
      </c>
      <c r="G42" s="541"/>
      <c r="I42" s="553"/>
      <c r="J42" s="671"/>
      <c r="K42" s="672"/>
      <c r="L42" s="673"/>
      <c r="M42" s="463"/>
      <c r="O42" s="281" t="s">
        <v>304</v>
      </c>
      <c r="P42" s="281">
        <f>+COUNT(G36:G43,I36:I43,G45:G52,I45:I52)</f>
        <v>0</v>
      </c>
      <c r="Q42" s="281"/>
      <c r="R42" s="280"/>
      <c r="S42" s="280"/>
      <c r="T42" s="509" t="s">
        <v>306</v>
      </c>
      <c r="U42" s="510">
        <f>SUM(U40,W40,W41,U41)</f>
        <v>0</v>
      </c>
    </row>
    <row r="43" spans="2:23" ht="15" customHeight="1" x14ac:dyDescent="0.25">
      <c r="B43" s="601"/>
      <c r="C43" s="677" t="s">
        <v>310</v>
      </c>
      <c r="D43" s="678"/>
      <c r="E43" s="679"/>
      <c r="F43" s="569"/>
      <c r="G43" s="541"/>
      <c r="I43" s="553"/>
      <c r="J43" s="674"/>
      <c r="K43" s="675"/>
      <c r="L43" s="676"/>
      <c r="M43" s="377"/>
      <c r="O43" s="424">
        <f>+IF(F43=0,0,1)</f>
        <v>0</v>
      </c>
      <c r="P43" s="508">
        <f>+IF(O43=1,COUNT(G43,I43),0)</f>
        <v>0</v>
      </c>
      <c r="Q43" s="281"/>
      <c r="R43" s="280"/>
      <c r="S43" s="280"/>
      <c r="T43" s="280"/>
      <c r="U43" s="280"/>
    </row>
    <row r="44" spans="2:23" ht="15" customHeight="1" x14ac:dyDescent="0.25">
      <c r="B44" s="601"/>
      <c r="C44" s="659" t="s">
        <v>158</v>
      </c>
      <c r="D44" s="660"/>
      <c r="E44" s="660"/>
      <c r="F44" s="313"/>
      <c r="G44" s="542">
        <f>SUM(G36:G43)</f>
        <v>0</v>
      </c>
      <c r="I44" s="514">
        <f>SUM(I36:I43)</f>
        <v>0</v>
      </c>
      <c r="J44" s="694"/>
      <c r="K44" s="694"/>
      <c r="L44" s="695"/>
      <c r="M44" s="462"/>
      <c r="O44" s="281"/>
      <c r="P44" s="281"/>
      <c r="Q44" s="281"/>
      <c r="R44" s="280"/>
      <c r="S44" s="280"/>
      <c r="T44" s="696" t="s">
        <v>108</v>
      </c>
      <c r="U44" s="696"/>
    </row>
    <row r="45" spans="2:23" ht="15" customHeight="1" x14ac:dyDescent="0.25">
      <c r="B45" s="601"/>
      <c r="C45" s="635" t="s">
        <v>75</v>
      </c>
      <c r="D45" s="606"/>
      <c r="E45" s="606"/>
      <c r="F45" s="245">
        <v>364</v>
      </c>
      <c r="G45" s="541"/>
      <c r="I45" s="513" t="str">
        <f t="shared" ref="I45:I52" si="4">IF(G45=""," ",G45)</f>
        <v xml:space="preserve"> </v>
      </c>
      <c r="J45" s="648" t="s">
        <v>247</v>
      </c>
      <c r="K45" s="649"/>
      <c r="L45" s="650"/>
      <c r="M45" s="462"/>
      <c r="O45" s="281"/>
      <c r="P45" s="281"/>
      <c r="Q45" s="281"/>
      <c r="T45" s="240" t="s">
        <v>228</v>
      </c>
      <c r="U45" s="272">
        <v>153215</v>
      </c>
    </row>
    <row r="46" spans="2:23" ht="15" customHeight="1" x14ac:dyDescent="0.25">
      <c r="B46" s="601"/>
      <c r="C46" s="635" t="s">
        <v>76</v>
      </c>
      <c r="D46" s="606"/>
      <c r="E46" s="606"/>
      <c r="F46" s="245">
        <v>368</v>
      </c>
      <c r="G46" s="541"/>
      <c r="I46" s="513" t="str">
        <f t="shared" si="4"/>
        <v xml:space="preserve"> </v>
      </c>
      <c r="J46" s="651"/>
      <c r="K46" s="652"/>
      <c r="L46" s="653"/>
      <c r="M46" s="462"/>
      <c r="O46" s="281"/>
      <c r="P46" s="281"/>
      <c r="Q46" s="281"/>
      <c r="T46" s="320" t="s">
        <v>105</v>
      </c>
      <c r="U46" s="320">
        <f>+IF(I95&gt;U45,1,0)</f>
        <v>1</v>
      </c>
    </row>
    <row r="47" spans="2:23" ht="15" customHeight="1" x14ac:dyDescent="0.25">
      <c r="B47" s="601"/>
      <c r="C47" s="635" t="s">
        <v>195</v>
      </c>
      <c r="D47" s="606"/>
      <c r="E47" s="606"/>
      <c r="F47" s="264" t="s">
        <v>198</v>
      </c>
      <c r="G47" s="541"/>
      <c r="I47" s="513" t="str">
        <f t="shared" si="4"/>
        <v xml:space="preserve"> </v>
      </c>
      <c r="J47" s="651"/>
      <c r="K47" s="652"/>
      <c r="L47" s="653"/>
      <c r="M47" s="462"/>
      <c r="O47" s="281"/>
      <c r="P47" s="281"/>
      <c r="Q47" s="281"/>
      <c r="R47" s="281"/>
      <c r="S47" s="281"/>
      <c r="T47" s="697" t="s">
        <v>229</v>
      </c>
      <c r="U47" s="697"/>
    </row>
    <row r="48" spans="2:23" ht="15" customHeight="1" x14ac:dyDescent="0.25">
      <c r="B48" s="601"/>
      <c r="C48" s="635" t="s">
        <v>77</v>
      </c>
      <c r="D48" s="606"/>
      <c r="E48" s="606"/>
      <c r="F48" s="245">
        <v>391</v>
      </c>
      <c r="G48" s="541"/>
      <c r="I48" s="513" t="str">
        <f t="shared" si="4"/>
        <v xml:space="preserve"> </v>
      </c>
      <c r="J48" s="651"/>
      <c r="K48" s="652"/>
      <c r="L48" s="653"/>
      <c r="M48" s="462"/>
      <c r="O48" s="281"/>
      <c r="P48" s="281"/>
      <c r="Q48" s="281"/>
      <c r="R48" s="239"/>
      <c r="S48" s="239"/>
      <c r="T48" s="239"/>
      <c r="U48" s="239"/>
    </row>
    <row r="49" spans="2:23" ht="15" customHeight="1" x14ac:dyDescent="0.25">
      <c r="B49" s="601"/>
      <c r="C49" s="635" t="s">
        <v>78</v>
      </c>
      <c r="D49" s="606"/>
      <c r="E49" s="606"/>
      <c r="F49" s="265">
        <v>396</v>
      </c>
      <c r="G49" s="541"/>
      <c r="I49" s="513" t="str">
        <f t="shared" si="4"/>
        <v xml:space="preserve"> </v>
      </c>
      <c r="J49" s="651"/>
      <c r="K49" s="652"/>
      <c r="L49" s="653"/>
      <c r="M49" s="462"/>
      <c r="O49" s="281"/>
      <c r="P49" s="281"/>
      <c r="Q49" s="281"/>
      <c r="R49" s="239"/>
      <c r="S49" s="239"/>
      <c r="T49" s="503" t="s">
        <v>230</v>
      </c>
      <c r="U49" s="504"/>
    </row>
    <row r="50" spans="2:23" ht="15" customHeight="1" x14ac:dyDescent="0.25">
      <c r="B50" s="601"/>
      <c r="C50" s="555" t="s">
        <v>188</v>
      </c>
      <c r="D50" s="522"/>
      <c r="E50" s="522"/>
      <c r="F50" s="266">
        <v>473</v>
      </c>
      <c r="G50" s="541"/>
      <c r="I50" s="513" t="str">
        <f t="shared" si="4"/>
        <v xml:space="preserve"> </v>
      </c>
      <c r="J50" s="651"/>
      <c r="K50" s="652"/>
      <c r="L50" s="653"/>
      <c r="M50" s="462"/>
      <c r="O50" s="281"/>
      <c r="P50" s="281"/>
      <c r="Q50" s="281"/>
      <c r="R50" s="239"/>
      <c r="S50" s="281"/>
      <c r="T50" s="271" t="s">
        <v>231</v>
      </c>
      <c r="U50" s="322" t="str">
        <f>+I98</f>
        <v/>
      </c>
      <c r="V50" s="240"/>
    </row>
    <row r="51" spans="2:23" ht="15" customHeight="1" x14ac:dyDescent="0.25">
      <c r="B51" s="601"/>
      <c r="C51" s="635" t="s">
        <v>79</v>
      </c>
      <c r="D51" s="606"/>
      <c r="E51" s="606"/>
      <c r="F51" s="245">
        <v>490</v>
      </c>
      <c r="G51" s="541"/>
      <c r="I51" s="513" t="str">
        <f t="shared" si="4"/>
        <v xml:space="preserve"> </v>
      </c>
      <c r="J51" s="651"/>
      <c r="K51" s="652"/>
      <c r="L51" s="653"/>
      <c r="M51" s="377"/>
      <c r="O51" s="281"/>
      <c r="P51" s="281"/>
      <c r="Q51" s="281"/>
      <c r="T51" s="320" t="s">
        <v>233</v>
      </c>
      <c r="U51" s="320">
        <f>+IF(U50&lt;=-20%,1,0)</f>
        <v>0</v>
      </c>
      <c r="V51" s="768" t="s">
        <v>144</v>
      </c>
      <c r="W51" s="769"/>
    </row>
    <row r="52" spans="2:23" ht="15" customHeight="1" x14ac:dyDescent="0.25">
      <c r="B52" s="601"/>
      <c r="C52" s="677" t="s">
        <v>311</v>
      </c>
      <c r="D52" s="678"/>
      <c r="E52" s="679"/>
      <c r="F52" s="569"/>
      <c r="G52" s="541"/>
      <c r="I52" s="513" t="str">
        <f t="shared" si="4"/>
        <v xml:space="preserve"> </v>
      </c>
      <c r="J52" s="654"/>
      <c r="K52" s="655"/>
      <c r="L52" s="656"/>
      <c r="M52" s="377"/>
      <c r="N52" s="238"/>
      <c r="O52" s="424">
        <f>+IF(F52=0,0,1)</f>
        <v>0</v>
      </c>
      <c r="P52" s="508">
        <f>+IF(O52=1,COUNT(G52,I52),0)</f>
        <v>0</v>
      </c>
      <c r="Q52" s="281"/>
      <c r="T52" s="271" t="s">
        <v>232</v>
      </c>
      <c r="U52" s="271">
        <f>IF(U42=0,1,U51+U53)</f>
        <v>1</v>
      </c>
      <c r="V52" s="770" t="s">
        <v>199</v>
      </c>
      <c r="W52" s="771"/>
    </row>
    <row r="53" spans="2:23" ht="15" customHeight="1" x14ac:dyDescent="0.25">
      <c r="B53" s="601"/>
      <c r="C53" s="659" t="s">
        <v>159</v>
      </c>
      <c r="D53" s="660"/>
      <c r="E53" s="660"/>
      <c r="F53" s="313"/>
      <c r="G53" s="542">
        <f>SUM(G45:G52)</f>
        <v>0</v>
      </c>
      <c r="I53" s="514">
        <f>SUM(I45:I52)</f>
        <v>0</v>
      </c>
      <c r="J53" s="694"/>
      <c r="K53" s="694"/>
      <c r="L53" s="695"/>
      <c r="M53" s="377"/>
      <c r="N53" s="238"/>
      <c r="O53" s="281"/>
      <c r="P53" s="281"/>
      <c r="Q53" s="281"/>
      <c r="T53" s="271" t="s">
        <v>234</v>
      </c>
      <c r="U53" s="271">
        <f>+IF(U50&gt;20%,2,0)</f>
        <v>2</v>
      </c>
      <c r="V53" s="768" t="s">
        <v>316</v>
      </c>
      <c r="W53" s="769"/>
    </row>
    <row r="54" spans="2:23" ht="15" customHeight="1" thickBot="1" x14ac:dyDescent="0.3">
      <c r="B54" s="601"/>
      <c r="C54" s="602" t="s">
        <v>161</v>
      </c>
      <c r="D54" s="603"/>
      <c r="E54" s="603"/>
      <c r="F54" s="550"/>
      <c r="G54" s="546">
        <f>+G44-G53</f>
        <v>0</v>
      </c>
      <c r="I54" s="515">
        <f>+I44-I53</f>
        <v>0</v>
      </c>
      <c r="J54" s="704"/>
      <c r="K54" s="704"/>
      <c r="L54" s="705"/>
      <c r="M54" s="445"/>
      <c r="O54" s="281"/>
      <c r="P54" s="281"/>
      <c r="Q54" s="281"/>
    </row>
    <row r="55" spans="2:23" ht="15" customHeight="1" thickBot="1" x14ac:dyDescent="0.3">
      <c r="B55" s="601"/>
      <c r="C55" s="378"/>
      <c r="D55" s="378"/>
      <c r="E55" s="378"/>
      <c r="F55" s="239"/>
      <c r="G55" s="247"/>
      <c r="H55" s="239"/>
      <c r="I55" s="247"/>
      <c r="J55" s="377"/>
      <c r="K55" s="377"/>
      <c r="L55" s="377"/>
      <c r="M55" s="445"/>
      <c r="O55" s="281"/>
      <c r="P55" s="281"/>
      <c r="Q55" s="281"/>
      <c r="T55" s="502" t="s">
        <v>235</v>
      </c>
      <c r="U55" s="502"/>
      <c r="V55" s="502"/>
      <c r="W55" s="502"/>
    </row>
    <row r="56" spans="2:23" ht="15" customHeight="1" x14ac:dyDescent="0.25">
      <c r="B56" s="601"/>
      <c r="C56" s="691" t="s">
        <v>245</v>
      </c>
      <c r="D56" s="692"/>
      <c r="E56" s="693"/>
      <c r="F56" s="539">
        <v>530</v>
      </c>
      <c r="G56" s="540"/>
      <c r="H56" s="239"/>
      <c r="I56" s="512" t="str">
        <f t="shared" ref="I56:I64" si="5">IF(G56=""," ",G56)</f>
        <v xml:space="preserve"> </v>
      </c>
      <c r="J56" s="1124" t="s">
        <v>308</v>
      </c>
      <c r="K56" s="1125"/>
      <c r="L56" s="1126"/>
      <c r="M56" s="445"/>
      <c r="O56" s="281"/>
      <c r="P56" s="281"/>
      <c r="Q56" s="281"/>
      <c r="T56" s="240" t="s">
        <v>236</v>
      </c>
      <c r="U56" s="240">
        <f>IF(I85&lt;0,0,1)</f>
        <v>1</v>
      </c>
      <c r="V56" s="328" t="str">
        <f>+I85</f>
        <v/>
      </c>
      <c r="W56" s="253" t="str">
        <f>+IF(I85&lt;0,0,I85)</f>
        <v/>
      </c>
    </row>
    <row r="57" spans="2:23" ht="15" customHeight="1" x14ac:dyDescent="0.25">
      <c r="B57" s="601"/>
      <c r="C57" s="698" t="s">
        <v>253</v>
      </c>
      <c r="D57" s="699"/>
      <c r="E57" s="700"/>
      <c r="F57" s="265">
        <v>532</v>
      </c>
      <c r="G57" s="541"/>
      <c r="H57" s="239"/>
      <c r="I57" s="513" t="str">
        <f t="shared" si="5"/>
        <v xml:space="preserve"> </v>
      </c>
      <c r="J57" s="1127"/>
      <c r="K57" s="1128"/>
      <c r="L57" s="1129"/>
      <c r="M57" s="445"/>
      <c r="O57" s="281"/>
      <c r="P57" s="281"/>
      <c r="Q57" s="281"/>
      <c r="T57" s="318" t="s">
        <v>237</v>
      </c>
      <c r="U57" s="329">
        <f>+I90</f>
        <v>0</v>
      </c>
      <c r="V57" s="328">
        <f>IF(V56&lt;0,V56+U57,0)</f>
        <v>0</v>
      </c>
      <c r="W57" s="328">
        <f>+IF(V57&lt;0,0,U57)</f>
        <v>0</v>
      </c>
    </row>
    <row r="58" spans="2:23" ht="15" customHeight="1" x14ac:dyDescent="0.25">
      <c r="B58" s="601"/>
      <c r="C58" s="698" t="s">
        <v>254</v>
      </c>
      <c r="D58" s="699"/>
      <c r="E58" s="700"/>
      <c r="F58" s="265">
        <v>533</v>
      </c>
      <c r="G58" s="541"/>
      <c r="H58" s="239"/>
      <c r="I58" s="513" t="str">
        <f t="shared" si="5"/>
        <v xml:space="preserve"> </v>
      </c>
      <c r="J58" s="1127"/>
      <c r="K58" s="1128"/>
      <c r="L58" s="1129"/>
      <c r="M58" s="445"/>
      <c r="O58" s="281"/>
      <c r="P58" s="281"/>
      <c r="Q58" s="281"/>
      <c r="T58" s="240" t="s">
        <v>238</v>
      </c>
      <c r="U58" s="328">
        <f>+I89</f>
        <v>0</v>
      </c>
      <c r="V58" s="328">
        <f>+IF(V57&lt;0,V57+U58,0)</f>
        <v>0</v>
      </c>
      <c r="W58" s="328">
        <f>+IF(V58&lt;0,0,U58)</f>
        <v>0</v>
      </c>
    </row>
    <row r="59" spans="2:23" ht="15" customHeight="1" x14ac:dyDescent="0.25">
      <c r="B59" s="601"/>
      <c r="C59" s="698" t="s">
        <v>255</v>
      </c>
      <c r="D59" s="699"/>
      <c r="E59" s="700"/>
      <c r="F59" s="265">
        <v>536</v>
      </c>
      <c r="G59" s="541"/>
      <c r="H59" s="239"/>
      <c r="I59" s="513" t="str">
        <f t="shared" si="5"/>
        <v xml:space="preserve"> </v>
      </c>
      <c r="J59" s="1127"/>
      <c r="K59" s="1128"/>
      <c r="L59" s="1129"/>
      <c r="M59" s="445"/>
      <c r="O59" s="281"/>
      <c r="P59" s="281"/>
      <c r="Q59" s="281"/>
      <c r="T59" s="240" t="s">
        <v>239</v>
      </c>
      <c r="U59" s="328">
        <f>+I94</f>
        <v>0</v>
      </c>
      <c r="V59" s="328">
        <f>+IF(V58&lt;0,U59+V58,0)</f>
        <v>0</v>
      </c>
      <c r="W59" s="328">
        <f>+IF(V59&lt;0,0,U59)</f>
        <v>0</v>
      </c>
    </row>
    <row r="60" spans="2:23" ht="15" customHeight="1" x14ac:dyDescent="0.25">
      <c r="B60" s="601"/>
      <c r="C60" s="688" t="s">
        <v>258</v>
      </c>
      <c r="D60" s="689"/>
      <c r="E60" s="689"/>
      <c r="F60" s="690"/>
      <c r="G60" s="542">
        <f>SUM(G56:G59)</f>
        <v>0</v>
      </c>
      <c r="H60" s="239"/>
      <c r="I60" s="514">
        <f>SUM(I56:I59)</f>
        <v>0</v>
      </c>
      <c r="J60" s="1127"/>
      <c r="K60" s="1128"/>
      <c r="L60" s="1129"/>
      <c r="M60" s="445"/>
      <c r="O60" s="281"/>
      <c r="P60" s="281"/>
      <c r="Q60" s="281"/>
    </row>
    <row r="61" spans="2:23" ht="15" customHeight="1" x14ac:dyDescent="0.25">
      <c r="B61" s="601"/>
      <c r="C61" s="543" t="s">
        <v>256</v>
      </c>
      <c r="D61" s="398"/>
      <c r="E61" s="398"/>
      <c r="F61" s="399">
        <v>0.2</v>
      </c>
      <c r="G61" s="544" t="str">
        <f>+IF(G60&gt;0,G60*F61,"")</f>
        <v/>
      </c>
      <c r="H61" s="239"/>
      <c r="I61" s="513" t="str">
        <f t="shared" si="5"/>
        <v xml:space="preserve"> </v>
      </c>
      <c r="J61" s="1127"/>
      <c r="K61" s="1128"/>
      <c r="L61" s="1129"/>
      <c r="M61" s="445"/>
      <c r="O61" s="238"/>
      <c r="P61" s="281"/>
    </row>
    <row r="62" spans="2:23" ht="15" customHeight="1" x14ac:dyDescent="0.25">
      <c r="B62" s="601"/>
      <c r="C62" s="688" t="s">
        <v>258</v>
      </c>
      <c r="D62" s="689"/>
      <c r="E62" s="689"/>
      <c r="F62" s="690"/>
      <c r="G62" s="542">
        <f>IF(G60&gt;0,G60-G61,0)</f>
        <v>0</v>
      </c>
      <c r="H62" s="239"/>
      <c r="I62" s="514">
        <f t="shared" ref="I62:I65" si="6">G62</f>
        <v>0</v>
      </c>
      <c r="J62" s="1127"/>
      <c r="K62" s="1128"/>
      <c r="L62" s="1129"/>
      <c r="M62" s="573"/>
      <c r="O62" s="238"/>
      <c r="P62" s="281"/>
    </row>
    <row r="63" spans="2:23" ht="15" hidden="1" customHeight="1" x14ac:dyDescent="0.25">
      <c r="B63" s="601"/>
      <c r="C63" s="665"/>
      <c r="D63" s="666"/>
      <c r="E63" s="666"/>
      <c r="F63" s="667"/>
      <c r="G63" s="545" t="e">
        <f>+G64-G61</f>
        <v>#VALUE!</v>
      </c>
      <c r="H63" s="239"/>
      <c r="I63" s="523"/>
      <c r="J63" s="1127"/>
      <c r="K63" s="1128"/>
      <c r="L63" s="1129"/>
      <c r="M63" s="507"/>
      <c r="O63" s="238"/>
      <c r="P63" s="281"/>
    </row>
    <row r="64" spans="2:23" ht="15" customHeight="1" x14ac:dyDescent="0.25">
      <c r="B64" s="601"/>
      <c r="C64" s="665" t="s">
        <v>257</v>
      </c>
      <c r="D64" s="666"/>
      <c r="E64" s="667"/>
      <c r="F64" s="379">
        <v>602</v>
      </c>
      <c r="G64" s="541"/>
      <c r="H64" s="239"/>
      <c r="I64" s="513" t="str">
        <f t="shared" si="5"/>
        <v xml:space="preserve"> </v>
      </c>
      <c r="J64" s="1130"/>
      <c r="K64" s="1131"/>
      <c r="L64" s="1132"/>
      <c r="M64" s="445"/>
      <c r="O64" s="238"/>
      <c r="P64" s="238"/>
    </row>
    <row r="65" spans="2:26" ht="15" customHeight="1" thickBot="1" x14ac:dyDescent="0.3">
      <c r="B65" s="601"/>
      <c r="C65" s="701" t="s">
        <v>266</v>
      </c>
      <c r="D65" s="702"/>
      <c r="E65" s="702"/>
      <c r="F65" s="703"/>
      <c r="G65" s="546">
        <f>+IFERROR(IF(G63&lt;=0,0,G63),0)</f>
        <v>0</v>
      </c>
      <c r="H65" s="580"/>
      <c r="I65" s="515">
        <f t="shared" si="6"/>
        <v>0</v>
      </c>
      <c r="J65" s="1121"/>
      <c r="K65" s="1122"/>
      <c r="L65" s="1123"/>
      <c r="M65" s="238"/>
      <c r="P65" s="238"/>
      <c r="T65" s="422" t="s">
        <v>260</v>
      </c>
      <c r="U65" s="423">
        <f>+F95</f>
        <v>1</v>
      </c>
      <c r="V65" s="283"/>
      <c r="W65" s="321"/>
    </row>
    <row r="66" spans="2:26" ht="15" customHeight="1" thickBot="1" x14ac:dyDescent="0.3">
      <c r="B66" s="601"/>
      <c r="C66" s="238"/>
      <c r="D66" s="238"/>
      <c r="E66" s="238"/>
      <c r="F66" s="238"/>
      <c r="G66" s="261"/>
      <c r="H66" s="238"/>
      <c r="I66" s="261"/>
      <c r="J66" s="511"/>
      <c r="K66" s="511"/>
      <c r="L66" s="511"/>
      <c r="M66" s="462"/>
      <c r="O66" s="239"/>
      <c r="P66" s="238"/>
      <c r="Q66" s="375"/>
      <c r="R66" s="375"/>
      <c r="S66" s="375"/>
      <c r="T66" s="424" t="s">
        <v>261</v>
      </c>
      <c r="U66" s="425">
        <f>+ABS(U65)</f>
        <v>1</v>
      </c>
      <c r="V66" s="239"/>
      <c r="W66" s="239"/>
      <c r="X66" s="239"/>
      <c r="Y66" s="355"/>
      <c r="Z66" s="355"/>
    </row>
    <row r="67" spans="2:26" ht="15" customHeight="1" x14ac:dyDescent="0.25">
      <c r="B67" s="601"/>
      <c r="C67" s="663" t="s">
        <v>186</v>
      </c>
      <c r="D67" s="664"/>
      <c r="E67" s="664"/>
      <c r="F67" s="557">
        <v>550</v>
      </c>
      <c r="G67" s="558"/>
      <c r="H67" s="268"/>
      <c r="I67" s="582"/>
      <c r="J67" s="657" t="s">
        <v>307</v>
      </c>
      <c r="K67" s="657"/>
      <c r="L67" s="658"/>
      <c r="M67" s="462"/>
      <c r="O67" s="239"/>
      <c r="Q67" s="375"/>
      <c r="R67" s="375"/>
      <c r="S67" s="375"/>
      <c r="T67" s="426" t="s">
        <v>259</v>
      </c>
      <c r="U67" s="425" t="str">
        <f>+I95</f>
        <v/>
      </c>
      <c r="V67" s="283"/>
      <c r="W67" s="362"/>
      <c r="X67" s="239"/>
      <c r="Y67" s="239"/>
    </row>
    <row r="68" spans="2:26" ht="15" customHeight="1" x14ac:dyDescent="0.25">
      <c r="B68" s="601"/>
      <c r="C68" s="708" t="s">
        <v>81</v>
      </c>
      <c r="D68" s="709"/>
      <c r="E68" s="709"/>
      <c r="F68" s="404">
        <v>575</v>
      </c>
      <c r="G68" s="559"/>
      <c r="H68" s="268"/>
      <c r="I68" s="517" t="str">
        <f t="shared" ref="I68:I69" si="7">IF(G68=""," ",G68)</f>
        <v xml:space="preserve"> </v>
      </c>
      <c r="J68" s="680" t="s">
        <v>308</v>
      </c>
      <c r="K68" s="681"/>
      <c r="L68" s="682"/>
      <c r="M68" s="466"/>
      <c r="O68" s="239"/>
      <c r="P68" s="321">
        <f>+COUNT(G56:G59,I56:I59,G64,I64,G67:G69,I67:I69,G71:G79,I71:I79,G84,I84,F91)</f>
        <v>0</v>
      </c>
      <c r="Q68" s="593"/>
      <c r="R68" s="593"/>
      <c r="S68" s="593"/>
      <c r="T68" s="424" t="s">
        <v>262</v>
      </c>
      <c r="U68" s="423" t="e">
        <f>IF(U65&lt;0,U67+U66,U67-U65)</f>
        <v>#VALUE!</v>
      </c>
      <c r="V68" s="239"/>
      <c r="W68" s="239"/>
      <c r="X68" s="239"/>
      <c r="Y68" s="239"/>
    </row>
    <row r="69" spans="2:26" ht="15" customHeight="1" x14ac:dyDescent="0.25">
      <c r="B69" s="601"/>
      <c r="C69" s="677" t="s">
        <v>312</v>
      </c>
      <c r="D69" s="678"/>
      <c r="E69" s="679"/>
      <c r="F69" s="571"/>
      <c r="G69" s="559"/>
      <c r="H69" s="268"/>
      <c r="I69" s="579" t="str">
        <f t="shared" si="7"/>
        <v xml:space="preserve"> </v>
      </c>
      <c r="J69" s="683"/>
      <c r="K69" s="684"/>
      <c r="L69" s="685"/>
      <c r="M69" s="466"/>
      <c r="O69" s="424">
        <f>+IF(F69=0,0,1)</f>
        <v>0</v>
      </c>
      <c r="P69" s="508">
        <f>+IF(O69=1,COUNT(G69,I69),0)</f>
        <v>0</v>
      </c>
      <c r="T69" s="427" t="s">
        <v>263</v>
      </c>
      <c r="U69" s="428" t="e">
        <f>+U68/U65</f>
        <v>#VALUE!</v>
      </c>
      <c r="V69" s="239"/>
      <c r="W69" s="239"/>
      <c r="X69" s="239"/>
      <c r="Y69" s="239"/>
    </row>
    <row r="70" spans="2:26" ht="15" customHeight="1" x14ac:dyDescent="0.25">
      <c r="B70" s="601"/>
      <c r="C70" s="659" t="s">
        <v>162</v>
      </c>
      <c r="D70" s="660"/>
      <c r="E70" s="660"/>
      <c r="F70" s="314"/>
      <c r="G70" s="542">
        <f>SUM(G67:G69)</f>
        <v>0</v>
      </c>
      <c r="H70" s="238"/>
      <c r="I70" s="514">
        <f>SUM(I67:I69)</f>
        <v>0</v>
      </c>
      <c r="J70" s="776"/>
      <c r="K70" s="776"/>
      <c r="L70" s="777"/>
      <c r="M70" s="462"/>
      <c r="O70" s="496"/>
      <c r="P70" s="239"/>
      <c r="Q70" s="496"/>
      <c r="R70" s="496"/>
      <c r="S70" s="496"/>
      <c r="T70" s="424" t="s">
        <v>261</v>
      </c>
      <c r="U70" s="428" t="e">
        <f>+ABS(U69)</f>
        <v>#VALUE!</v>
      </c>
      <c r="V70" s="239"/>
      <c r="W70" s="239"/>
      <c r="X70" s="239"/>
      <c r="Y70" s="239"/>
    </row>
    <row r="71" spans="2:26" ht="15" customHeight="1" x14ac:dyDescent="0.25">
      <c r="B71" s="601"/>
      <c r="C71" s="661" t="s">
        <v>249</v>
      </c>
      <c r="D71" s="662"/>
      <c r="E71" s="662"/>
      <c r="F71" s="269">
        <v>432</v>
      </c>
      <c r="G71" s="560"/>
      <c r="H71" s="238"/>
      <c r="I71" s="517" t="str">
        <f t="shared" ref="I71:I79" si="8">IF(G71=""," ",G71)</f>
        <v xml:space="preserve"> </v>
      </c>
      <c r="J71" s="648" t="s">
        <v>248</v>
      </c>
      <c r="K71" s="649"/>
      <c r="L71" s="650"/>
      <c r="M71" s="462"/>
      <c r="O71" s="239"/>
      <c r="Q71" s="281"/>
      <c r="R71" s="281"/>
      <c r="S71" s="281"/>
      <c r="T71" s="359"/>
      <c r="U71" s="239"/>
      <c r="V71" s="239"/>
      <c r="W71" s="239"/>
      <c r="X71" s="239"/>
      <c r="Y71" s="239"/>
    </row>
    <row r="72" spans="2:26" ht="15" customHeight="1" x14ac:dyDescent="0.25">
      <c r="B72" s="601"/>
      <c r="C72" s="635" t="s">
        <v>83</v>
      </c>
      <c r="D72" s="606"/>
      <c r="E72" s="606"/>
      <c r="F72" s="269">
        <v>610</v>
      </c>
      <c r="G72" s="560"/>
      <c r="H72" s="238"/>
      <c r="I72" s="517" t="str">
        <f t="shared" si="8"/>
        <v xml:space="preserve"> </v>
      </c>
      <c r="J72" s="651"/>
      <c r="K72" s="652"/>
      <c r="L72" s="653"/>
      <c r="M72" s="462"/>
      <c r="O72" s="239"/>
      <c r="P72" s="496"/>
      <c r="Q72" s="283"/>
      <c r="R72" s="239"/>
      <c r="S72" s="239"/>
      <c r="T72" s="362"/>
      <c r="U72" s="239"/>
      <c r="V72" s="239"/>
      <c r="W72" s="362"/>
      <c r="X72" s="239"/>
      <c r="Y72" s="239"/>
    </row>
    <row r="73" spans="2:26" ht="15" customHeight="1" x14ac:dyDescent="0.25">
      <c r="B73" s="601"/>
      <c r="C73" s="635" t="s">
        <v>84</v>
      </c>
      <c r="D73" s="606"/>
      <c r="E73" s="606"/>
      <c r="F73" s="269">
        <v>720</v>
      </c>
      <c r="G73" s="560"/>
      <c r="H73" s="238"/>
      <c r="I73" s="517" t="str">
        <f t="shared" si="8"/>
        <v xml:space="preserve"> </v>
      </c>
      <c r="J73" s="651"/>
      <c r="K73" s="652"/>
      <c r="L73" s="653"/>
      <c r="M73" s="462"/>
      <c r="O73" s="239"/>
      <c r="P73" s="308"/>
      <c r="Q73" s="283"/>
      <c r="R73" s="239"/>
      <c r="S73" s="239"/>
      <c r="T73" s="239"/>
      <c r="X73" s="239"/>
      <c r="Y73" s="360"/>
    </row>
    <row r="74" spans="2:26" ht="15" customHeight="1" x14ac:dyDescent="0.25">
      <c r="B74" s="601"/>
      <c r="C74" s="635" t="s">
        <v>85</v>
      </c>
      <c r="D74" s="606"/>
      <c r="E74" s="606"/>
      <c r="F74" s="269">
        <v>750</v>
      </c>
      <c r="G74" s="560"/>
      <c r="H74" s="238"/>
      <c r="I74" s="517" t="str">
        <f t="shared" si="8"/>
        <v xml:space="preserve"> </v>
      </c>
      <c r="J74" s="651"/>
      <c r="K74" s="652"/>
      <c r="L74" s="653"/>
      <c r="M74" s="462"/>
      <c r="O74" s="238"/>
      <c r="P74" s="324"/>
      <c r="Q74" s="283"/>
      <c r="R74" s="239"/>
      <c r="S74" s="239"/>
      <c r="T74" s="478" t="s">
        <v>272</v>
      </c>
      <c r="U74" s="478"/>
    </row>
    <row r="75" spans="2:26" ht="15" customHeight="1" x14ac:dyDescent="0.25">
      <c r="B75" s="601"/>
      <c r="C75" s="635" t="s">
        <v>86</v>
      </c>
      <c r="D75" s="606"/>
      <c r="E75" s="606"/>
      <c r="F75" s="269">
        <v>757</v>
      </c>
      <c r="G75" s="560"/>
      <c r="H75" s="238"/>
      <c r="I75" s="517" t="str">
        <f t="shared" si="8"/>
        <v xml:space="preserve"> </v>
      </c>
      <c r="J75" s="651"/>
      <c r="K75" s="652"/>
      <c r="L75" s="653"/>
      <c r="M75" s="462"/>
      <c r="P75" s="308"/>
      <c r="T75" s="479" t="s">
        <v>274</v>
      </c>
      <c r="U75" s="480">
        <f>+G34</f>
        <v>0</v>
      </c>
    </row>
    <row r="76" spans="2:26" ht="15" customHeight="1" x14ac:dyDescent="0.25">
      <c r="B76" s="601"/>
      <c r="C76" s="641" t="s">
        <v>143</v>
      </c>
      <c r="D76" s="629"/>
      <c r="E76" s="629"/>
      <c r="F76" s="269">
        <v>761</v>
      </c>
      <c r="G76" s="560"/>
      <c r="H76" s="238"/>
      <c r="I76" s="517" t="str">
        <f t="shared" si="8"/>
        <v xml:space="preserve"> </v>
      </c>
      <c r="J76" s="651"/>
      <c r="K76" s="652"/>
      <c r="L76" s="653"/>
      <c r="M76" s="462"/>
      <c r="O76" s="330"/>
      <c r="P76" s="282"/>
      <c r="Q76" s="330"/>
      <c r="T76" s="479" t="s">
        <v>275</v>
      </c>
      <c r="U76" s="480">
        <f>+G54</f>
        <v>0</v>
      </c>
    </row>
    <row r="77" spans="2:26" ht="15" customHeight="1" x14ac:dyDescent="0.25">
      <c r="B77" s="601"/>
      <c r="C77" s="576" t="s">
        <v>190</v>
      </c>
      <c r="D77" s="575"/>
      <c r="E77" s="575"/>
      <c r="F77" s="273">
        <v>762</v>
      </c>
      <c r="G77" s="560"/>
      <c r="H77" s="238"/>
      <c r="I77" s="517" t="str">
        <f t="shared" si="8"/>
        <v xml:space="preserve"> </v>
      </c>
      <c r="J77" s="651"/>
      <c r="K77" s="652"/>
      <c r="L77" s="653"/>
      <c r="M77" s="462"/>
      <c r="O77" s="497"/>
      <c r="Q77" s="238"/>
      <c r="T77" s="481" t="s">
        <v>276</v>
      </c>
      <c r="U77" s="480">
        <f>+G81</f>
        <v>0</v>
      </c>
      <c r="V77" s="244"/>
    </row>
    <row r="78" spans="2:26" ht="15" customHeight="1" x14ac:dyDescent="0.25">
      <c r="B78" s="601"/>
      <c r="C78" s="576" t="s">
        <v>192</v>
      </c>
      <c r="D78" s="575"/>
      <c r="E78" s="575"/>
      <c r="F78" s="273">
        <v>763</v>
      </c>
      <c r="G78" s="560"/>
      <c r="H78" s="238"/>
      <c r="I78" s="517" t="str">
        <f t="shared" si="8"/>
        <v xml:space="preserve"> </v>
      </c>
      <c r="J78" s="651"/>
      <c r="K78" s="652"/>
      <c r="L78" s="653"/>
      <c r="M78" s="377"/>
      <c r="O78" s="497"/>
      <c r="P78" s="330"/>
      <c r="Q78" s="331"/>
      <c r="S78" s="312"/>
      <c r="T78" s="484" t="s">
        <v>273</v>
      </c>
      <c r="U78" s="482">
        <f>+G62-G65</f>
        <v>0</v>
      </c>
      <c r="V78" s="283"/>
      <c r="W78" s="239"/>
    </row>
    <row r="79" spans="2:26" ht="15" customHeight="1" x14ac:dyDescent="0.25">
      <c r="B79" s="601"/>
      <c r="C79" s="677" t="s">
        <v>313</v>
      </c>
      <c r="D79" s="678"/>
      <c r="E79" s="679"/>
      <c r="F79" s="572"/>
      <c r="G79" s="560"/>
      <c r="H79" s="238"/>
      <c r="I79" s="517" t="str">
        <f t="shared" si="8"/>
        <v xml:space="preserve"> </v>
      </c>
      <c r="J79" s="654"/>
      <c r="K79" s="655"/>
      <c r="L79" s="656"/>
      <c r="M79" s="377"/>
      <c r="O79" s="424">
        <f>+IF(F79=0,0,1)</f>
        <v>0</v>
      </c>
      <c r="P79" s="508">
        <f>+IF(O79=1,COUNT(G79,I79),0)</f>
        <v>0</v>
      </c>
      <c r="Q79" s="331"/>
      <c r="S79" s="312"/>
      <c r="T79" s="484"/>
      <c r="U79" s="482"/>
      <c r="V79" s="283"/>
      <c r="W79" s="239"/>
    </row>
    <row r="80" spans="2:26" s="239" customFormat="1" ht="15" customHeight="1" x14ac:dyDescent="0.25">
      <c r="B80" s="601"/>
      <c r="C80" s="642" t="s">
        <v>163</v>
      </c>
      <c r="D80" s="643"/>
      <c r="E80" s="643"/>
      <c r="F80" s="643"/>
      <c r="G80" s="561">
        <f>SUM(G71:G79)</f>
        <v>0</v>
      </c>
      <c r="H80" s="238"/>
      <c r="I80" s="518">
        <f>SUM(I71:I79)</f>
        <v>0</v>
      </c>
      <c r="J80" s="772"/>
      <c r="K80" s="772"/>
      <c r="L80" s="773"/>
      <c r="M80" s="377"/>
      <c r="N80" s="231"/>
      <c r="O80" s="388"/>
      <c r="P80" s="497"/>
      <c r="Q80" s="321"/>
      <c r="S80" s="400"/>
      <c r="T80" s="483"/>
      <c r="U80" s="485">
        <f>SUM(U75:U78)</f>
        <v>0</v>
      </c>
      <c r="V80" s="244"/>
      <c r="W80" s="231"/>
    </row>
    <row r="81" spans="2:23" ht="15" customHeight="1" thickBot="1" x14ac:dyDescent="0.3">
      <c r="B81" s="601"/>
      <c r="C81" s="602" t="s">
        <v>244</v>
      </c>
      <c r="D81" s="603"/>
      <c r="E81" s="603"/>
      <c r="F81" s="603"/>
      <c r="G81" s="546">
        <f>+G70-G80</f>
        <v>0</v>
      </c>
      <c r="H81" s="581"/>
      <c r="I81" s="515">
        <f>+I70-I80</f>
        <v>0</v>
      </c>
      <c r="J81" s="774"/>
      <c r="K81" s="774"/>
      <c r="L81" s="775"/>
      <c r="M81" s="377"/>
      <c r="N81" s="239"/>
      <c r="O81" s="376"/>
      <c r="P81" s="497"/>
      <c r="Q81" s="331"/>
    </row>
    <row r="82" spans="2:23" ht="15" customHeight="1" thickBot="1" x14ac:dyDescent="0.3">
      <c r="B82" s="601"/>
      <c r="C82" s="392"/>
      <c r="D82" s="392"/>
      <c r="E82" s="392"/>
      <c r="F82" s="392"/>
      <c r="G82" s="247"/>
      <c r="H82" s="239"/>
      <c r="I82" s="247"/>
      <c r="J82" s="516"/>
      <c r="K82" s="516"/>
      <c r="L82" s="516"/>
      <c r="M82" s="464"/>
      <c r="O82" s="497"/>
      <c r="P82" s="388"/>
      <c r="Q82" s="238"/>
    </row>
    <row r="83" spans="2:23" ht="15" customHeight="1" x14ac:dyDescent="0.25">
      <c r="B83" s="601"/>
      <c r="C83" s="632" t="s">
        <v>175</v>
      </c>
      <c r="D83" s="633"/>
      <c r="E83" s="633"/>
      <c r="F83" s="562">
        <v>770</v>
      </c>
      <c r="G83" s="563">
        <f>+G34+G54+G81+(G62-G65)</f>
        <v>0</v>
      </c>
      <c r="H83" s="238"/>
      <c r="I83" s="519">
        <f>+I34+I54+I81+(I62-I65)</f>
        <v>0</v>
      </c>
      <c r="J83" s="657" t="s">
        <v>176</v>
      </c>
      <c r="K83" s="657"/>
      <c r="L83" s="658"/>
      <c r="M83" s="284"/>
      <c r="O83" s="238"/>
      <c r="P83" s="376"/>
      <c r="Q83" s="238"/>
    </row>
    <row r="84" spans="2:23" ht="15" customHeight="1" x14ac:dyDescent="0.25">
      <c r="B84" s="395"/>
      <c r="C84" s="635" t="s">
        <v>87</v>
      </c>
      <c r="D84" s="606"/>
      <c r="E84" s="606"/>
      <c r="F84" s="273">
        <v>796</v>
      </c>
      <c r="G84" s="560"/>
      <c r="H84" s="238"/>
      <c r="I84" s="517" t="str">
        <f t="shared" ref="I84" si="9">IF(G84=""," ",G84)</f>
        <v xml:space="preserve"> </v>
      </c>
      <c r="J84" s="606" t="s">
        <v>247</v>
      </c>
      <c r="K84" s="606"/>
      <c r="L84" s="634"/>
      <c r="M84" s="465"/>
      <c r="O84" s="238"/>
      <c r="P84" s="497"/>
      <c r="Q84" s="238"/>
    </row>
    <row r="85" spans="2:23" ht="15" customHeight="1" thickBot="1" x14ac:dyDescent="0.3">
      <c r="C85" s="638" t="s">
        <v>174</v>
      </c>
      <c r="D85" s="639"/>
      <c r="E85" s="639"/>
      <c r="F85" s="564">
        <v>820</v>
      </c>
      <c r="G85" s="565">
        <f>IFERROR(G83-G84,"")</f>
        <v>0</v>
      </c>
      <c r="H85" s="238"/>
      <c r="I85" s="520" t="str">
        <f>+IFERROR(I83-I84,"")</f>
        <v/>
      </c>
      <c r="J85" s="636" t="s">
        <v>177</v>
      </c>
      <c r="K85" s="636"/>
      <c r="L85" s="637"/>
      <c r="M85" s="238"/>
      <c r="O85" s="238"/>
      <c r="P85" s="238"/>
      <c r="Q85" s="238"/>
    </row>
    <row r="86" spans="2:23" ht="15" customHeight="1" thickBot="1" x14ac:dyDescent="0.3">
      <c r="B86" s="601"/>
      <c r="C86" s="238"/>
      <c r="E86" s="280"/>
      <c r="F86" s="280"/>
      <c r="G86" s="280"/>
      <c r="I86" s="261"/>
      <c r="J86" s="640"/>
      <c r="K86" s="640"/>
      <c r="L86" s="640"/>
      <c r="M86" s="444"/>
      <c r="O86" s="238"/>
      <c r="P86" s="238"/>
      <c r="Q86" s="238"/>
    </row>
    <row r="87" spans="2:23" ht="15" customHeight="1" x14ac:dyDescent="0.25">
      <c r="B87" s="601"/>
      <c r="C87" s="380"/>
      <c r="F87" s="621" t="s">
        <v>153</v>
      </c>
      <c r="G87" s="622"/>
      <c r="I87" s="525" t="s">
        <v>154</v>
      </c>
      <c r="J87" s="247"/>
      <c r="K87" s="615" t="str">
        <f>+T42</f>
        <v>alle notwendigen Zellen ausfüllen</v>
      </c>
      <c r="L87" s="615"/>
      <c r="M87" s="444"/>
      <c r="P87" s="238"/>
    </row>
    <row r="88" spans="2:23" ht="15" customHeight="1" x14ac:dyDescent="0.25">
      <c r="C88" s="644" t="s">
        <v>4</v>
      </c>
      <c r="D88" s="645"/>
      <c r="E88" s="645"/>
      <c r="F88" s="646">
        <f>+G85</f>
        <v>0</v>
      </c>
      <c r="G88" s="647"/>
      <c r="I88" s="526" t="str">
        <f>+I85</f>
        <v/>
      </c>
      <c r="J88" s="524"/>
      <c r="K88" s="615"/>
      <c r="L88" s="615"/>
      <c r="M88" s="444"/>
      <c r="P88" s="238"/>
    </row>
    <row r="89" spans="2:23" ht="15" customHeight="1" x14ac:dyDescent="0.25">
      <c r="B89" s="623"/>
      <c r="C89" s="605" t="s">
        <v>142</v>
      </c>
      <c r="D89" s="606"/>
      <c r="E89" s="606"/>
      <c r="F89" s="617">
        <f>+G71</f>
        <v>0</v>
      </c>
      <c r="G89" s="618"/>
      <c r="H89" s="339"/>
      <c r="I89" s="526">
        <f t="shared" ref="I89:I94" si="10">+F89</f>
        <v>0</v>
      </c>
      <c r="J89" s="524"/>
      <c r="K89" s="615"/>
      <c r="L89" s="615"/>
      <c r="M89" s="444"/>
    </row>
    <row r="90" spans="2:23" ht="15" customHeight="1" x14ac:dyDescent="0.25">
      <c r="B90" s="623"/>
      <c r="C90" s="605" t="s">
        <v>266</v>
      </c>
      <c r="D90" s="606"/>
      <c r="E90" s="606"/>
      <c r="F90" s="617">
        <f>+G65</f>
        <v>0</v>
      </c>
      <c r="G90" s="618"/>
      <c r="H90" s="339"/>
      <c r="I90" s="526">
        <f t="shared" si="10"/>
        <v>0</v>
      </c>
      <c r="J90" s="524"/>
      <c r="K90" s="615"/>
      <c r="L90" s="615"/>
      <c r="M90" s="444"/>
    </row>
    <row r="91" spans="2:23" ht="15" customHeight="1" x14ac:dyDescent="0.25">
      <c r="B91" s="623"/>
      <c r="C91" s="605" t="s">
        <v>209</v>
      </c>
      <c r="D91" s="606"/>
      <c r="E91" s="606"/>
      <c r="F91" s="619"/>
      <c r="G91" s="620"/>
      <c r="H91" s="339"/>
      <c r="I91" s="526">
        <f t="shared" si="10"/>
        <v>0</v>
      </c>
      <c r="J91" s="524"/>
      <c r="K91" s="615"/>
      <c r="L91" s="615"/>
      <c r="M91" s="444"/>
      <c r="Q91" s="325"/>
      <c r="T91" s="237"/>
      <c r="U91" s="237"/>
      <c r="V91" s="237"/>
    </row>
    <row r="92" spans="2:23" ht="15" customHeight="1" x14ac:dyDescent="0.25">
      <c r="B92" s="623"/>
      <c r="C92" s="628" t="s">
        <v>104</v>
      </c>
      <c r="D92" s="629"/>
      <c r="E92" s="288">
        <v>200000</v>
      </c>
      <c r="F92" s="630">
        <f>+IF(F91&gt;E92,E92,0)</f>
        <v>0</v>
      </c>
      <c r="G92" s="631"/>
      <c r="H92" s="353"/>
      <c r="I92" s="527">
        <f t="shared" si="10"/>
        <v>0</v>
      </c>
      <c r="J92" s="524"/>
      <c r="K92" s="615"/>
      <c r="L92" s="615"/>
      <c r="M92" s="444"/>
      <c r="O92" s="295"/>
      <c r="P92" s="326"/>
      <c r="Q92" s="237"/>
      <c r="R92" s="327"/>
      <c r="S92" s="237"/>
      <c r="T92" s="237"/>
      <c r="U92" s="237"/>
      <c r="V92" s="237"/>
    </row>
    <row r="93" spans="2:23" ht="15" customHeight="1" x14ac:dyDescent="0.25">
      <c r="B93" s="623"/>
      <c r="C93" s="605" t="s">
        <v>149</v>
      </c>
      <c r="D93" s="606"/>
      <c r="E93" s="606"/>
      <c r="F93" s="607">
        <f>+IF(F91&gt;E92,F91-F92,0)</f>
        <v>0</v>
      </c>
      <c r="G93" s="608"/>
      <c r="H93" s="353"/>
      <c r="I93" s="527">
        <f t="shared" si="10"/>
        <v>0</v>
      </c>
      <c r="J93" s="524"/>
      <c r="K93" s="615"/>
      <c r="L93" s="615"/>
      <c r="M93" s="444"/>
      <c r="N93" s="294"/>
      <c r="O93" s="237"/>
      <c r="P93" s="326"/>
      <c r="Q93" s="237"/>
      <c r="R93" s="237"/>
      <c r="S93" s="237"/>
      <c r="T93" s="237"/>
      <c r="U93" s="237"/>
      <c r="V93" s="237"/>
    </row>
    <row r="94" spans="2:23" ht="15" customHeight="1" x14ac:dyDescent="0.25">
      <c r="C94" s="605" t="s">
        <v>151</v>
      </c>
      <c r="D94" s="606"/>
      <c r="E94" s="606"/>
      <c r="F94" s="609">
        <f>+F93*10%</f>
        <v>0</v>
      </c>
      <c r="G94" s="610"/>
      <c r="I94" s="528">
        <f t="shared" si="10"/>
        <v>0</v>
      </c>
      <c r="J94" s="524"/>
      <c r="K94" s="615"/>
      <c r="L94" s="615"/>
      <c r="M94" s="444"/>
      <c r="N94" s="294"/>
      <c r="O94" s="237"/>
      <c r="P94" s="237"/>
      <c r="Q94" s="237"/>
      <c r="R94" s="237"/>
      <c r="S94" s="237"/>
      <c r="T94" s="237"/>
      <c r="U94" s="237"/>
      <c r="V94" s="237"/>
    </row>
    <row r="95" spans="2:23" ht="15" customHeight="1" thickBot="1" x14ac:dyDescent="0.3">
      <c r="C95" s="611" t="s">
        <v>152</v>
      </c>
      <c r="D95" s="612"/>
      <c r="E95" s="612"/>
      <c r="F95" s="613">
        <f>+IF(SUM(F88,F89,F90,F94)=0,1,SUM(F88,F89,F90,F94))</f>
        <v>1</v>
      </c>
      <c r="G95" s="614"/>
      <c r="I95" s="529" t="str">
        <f>IFERROR(I88+I89+I90+I94,"")</f>
        <v/>
      </c>
      <c r="J95" s="524"/>
      <c r="K95" s="615"/>
      <c r="L95" s="615"/>
      <c r="M95" s="444"/>
      <c r="N95" s="294"/>
      <c r="O95" s="237"/>
      <c r="P95" s="237"/>
      <c r="Q95" s="237"/>
      <c r="R95" s="237"/>
      <c r="S95" s="237"/>
      <c r="T95" s="237"/>
      <c r="U95" s="237"/>
      <c r="V95" s="536"/>
      <c r="W95" s="532"/>
    </row>
    <row r="96" spans="2:23" s="532" customFormat="1" ht="15" customHeight="1" thickBot="1" x14ac:dyDescent="0.3">
      <c r="B96" s="506"/>
      <c r="C96" s="284"/>
      <c r="D96" s="284"/>
      <c r="E96" s="284"/>
      <c r="F96" s="285"/>
      <c r="G96" s="354"/>
      <c r="H96" s="231"/>
      <c r="I96" s="247"/>
      <c r="J96" s="524"/>
      <c r="K96" s="530"/>
      <c r="L96" s="530"/>
      <c r="M96" s="531"/>
      <c r="N96" s="294"/>
      <c r="O96" s="536"/>
      <c r="P96" s="536"/>
      <c r="Q96" s="536"/>
      <c r="R96" s="536"/>
      <c r="S96" s="536"/>
      <c r="T96" s="536"/>
      <c r="U96" s="536"/>
      <c r="V96" s="536"/>
    </row>
    <row r="97" spans="2:23" s="532" customFormat="1" ht="20.100000000000001" customHeight="1" x14ac:dyDescent="0.25">
      <c r="B97" s="506"/>
      <c r="C97" s="533"/>
      <c r="D97" s="534"/>
      <c r="E97" s="624" t="s">
        <v>156</v>
      </c>
      <c r="F97" s="625"/>
      <c r="G97" s="625"/>
      <c r="H97" s="625"/>
      <c r="I97" s="535" t="str">
        <f>IFERROR(I95-F95," ")</f>
        <v xml:space="preserve"> </v>
      </c>
      <c r="J97" s="524"/>
      <c r="K97" s="616" t="str" cm="1">
        <f t="array" ref="K97">+_xlfn.IFS($U$52=0,$V$52,$U$52=1,$V$51,$U$52=2,$V$53)</f>
        <v>Das massgebenden Einkommen hat sich um mehr als 20 % verringert. Eine Anpassung der Beiträge wird empfohlen.</v>
      </c>
      <c r="L97" s="616"/>
      <c r="M97" s="531"/>
      <c r="N97" s="294"/>
      <c r="O97" s="538" t="e">
        <f>+IF(#REF!=0,I85,0)</f>
        <v>#REF!</v>
      </c>
      <c r="P97" s="536"/>
      <c r="Q97" s="536"/>
      <c r="R97" s="536"/>
      <c r="S97" s="536"/>
      <c r="T97" s="536"/>
      <c r="U97" s="536"/>
      <c r="V97" s="237"/>
      <c r="W97" s="231"/>
    </row>
    <row r="98" spans="2:23" ht="20.100000000000001" customHeight="1" thickBot="1" x14ac:dyDescent="0.3">
      <c r="C98" s="532"/>
      <c r="D98" s="532"/>
      <c r="E98" s="626" t="s">
        <v>157</v>
      </c>
      <c r="F98" s="627"/>
      <c r="G98" s="627"/>
      <c r="H98" s="627"/>
      <c r="I98" s="537" t="str">
        <f>IFERROR(U69,"")</f>
        <v/>
      </c>
      <c r="J98" s="472"/>
      <c r="K98" s="616"/>
      <c r="L98" s="616"/>
      <c r="M98" s="472"/>
      <c r="N98" s="294"/>
      <c r="O98" s="364"/>
      <c r="P98" s="237"/>
      <c r="Q98" s="237"/>
      <c r="R98" s="237"/>
      <c r="S98" s="237"/>
      <c r="T98" s="237"/>
      <c r="U98" s="237"/>
      <c r="V98" s="237"/>
    </row>
    <row r="99" spans="2:23" ht="28.35" hidden="1" customHeight="1" x14ac:dyDescent="0.25">
      <c r="E99" s="293"/>
      <c r="F99" s="336"/>
      <c r="G99" s="336"/>
      <c r="H99" s="336"/>
      <c r="I99" s="337"/>
      <c r="J99" s="472"/>
      <c r="K99" s="531"/>
      <c r="L99" s="531"/>
      <c r="M99" s="531"/>
      <c r="N99" s="294"/>
      <c r="O99" s="364"/>
      <c r="P99" s="237"/>
      <c r="Q99" s="237"/>
      <c r="R99" s="237"/>
      <c r="S99" s="237"/>
      <c r="T99" s="237"/>
      <c r="U99" s="237"/>
      <c r="V99" s="237"/>
    </row>
    <row r="100" spans="2:23" ht="28.35" hidden="1" customHeight="1" x14ac:dyDescent="0.25">
      <c r="E100" s="293"/>
      <c r="F100" s="336"/>
      <c r="G100" s="336"/>
      <c r="H100" s="336"/>
      <c r="I100" s="337"/>
      <c r="J100" s="472"/>
      <c r="K100" s="531"/>
      <c r="L100" s="531"/>
      <c r="M100" s="477"/>
      <c r="N100" s="294"/>
      <c r="O100" s="365" t="e" cm="1">
        <f t="array" ref="O100">+_xlfn.IFS(#REF!=0,F89,H110=2,C111,H121=3,C122,H126=4,C130,H126=5,C134)</f>
        <v>#REF!</v>
      </c>
      <c r="P100" s="237"/>
      <c r="Q100" s="237"/>
      <c r="R100" s="237"/>
      <c r="S100" s="237"/>
      <c r="T100" s="237"/>
      <c r="U100" s="237"/>
      <c r="V100" s="237"/>
    </row>
    <row r="101" spans="2:23" ht="15" customHeight="1" x14ac:dyDescent="0.25">
      <c r="E101" s="293"/>
      <c r="F101" s="336"/>
      <c r="G101" s="336"/>
      <c r="H101" s="336"/>
      <c r="I101" s="337"/>
      <c r="J101" s="472"/>
      <c r="K101" s="531"/>
      <c r="L101" s="531"/>
      <c r="M101" s="477"/>
      <c r="N101" s="294"/>
      <c r="O101" s="364"/>
      <c r="P101" s="237"/>
      <c r="Q101" s="237"/>
      <c r="R101" s="237"/>
      <c r="S101" s="237"/>
      <c r="T101" s="237"/>
      <c r="U101" s="237"/>
      <c r="V101" s="237"/>
    </row>
    <row r="102" spans="2:23" ht="120" customHeight="1" x14ac:dyDescent="0.25">
      <c r="C102" s="237"/>
      <c r="E102" s="293"/>
      <c r="F102" s="336"/>
      <c r="G102" s="336"/>
      <c r="H102" s="336"/>
      <c r="I102" s="337"/>
      <c r="J102" s="472"/>
      <c r="K102" s="616" t="s">
        <v>246</v>
      </c>
      <c r="L102" s="616"/>
      <c r="M102" s="472"/>
      <c r="N102" s="294"/>
      <c r="O102" s="364"/>
      <c r="P102" s="237">
        <v>2</v>
      </c>
      <c r="Q102" s="237"/>
      <c r="R102" s="237"/>
      <c r="S102" s="237"/>
      <c r="T102" s="237"/>
      <c r="U102" s="237"/>
      <c r="V102" s="237"/>
    </row>
    <row r="103" spans="2:23" ht="14.1" hidden="1" customHeight="1" x14ac:dyDescent="0.25">
      <c r="F103" s="339"/>
      <c r="G103" s="338"/>
      <c r="H103" s="339"/>
      <c r="I103" s="340"/>
      <c r="J103" s="472"/>
      <c r="K103" s="477"/>
      <c r="L103" s="477"/>
      <c r="M103" s="477"/>
      <c r="N103" s="294"/>
      <c r="O103" s="366" t="e" cm="1">
        <f t="array" ref="O103">+_xlfn.IFS(#REF!=0,F90,H110=2,E111,H121=3,E122,H126=4,E130,H126=5,E134)</f>
        <v>#REF!</v>
      </c>
      <c r="P103" s="237"/>
      <c r="Q103" s="237"/>
      <c r="R103" s="237"/>
      <c r="S103" s="237"/>
      <c r="T103" s="237"/>
      <c r="U103" s="237"/>
      <c r="V103" s="237"/>
    </row>
    <row r="104" spans="2:23" ht="14.1" hidden="1" customHeight="1" x14ac:dyDescent="0.25">
      <c r="C104" s="593"/>
      <c r="D104" s="593"/>
      <c r="E104" s="593"/>
      <c r="F104" s="593"/>
      <c r="G104" s="281"/>
      <c r="H104" s="356"/>
      <c r="I104" s="341"/>
      <c r="J104" s="472"/>
      <c r="K104" s="477"/>
      <c r="L104" s="477"/>
      <c r="M104" s="476"/>
      <c r="N104" s="294"/>
      <c r="O104" s="364"/>
      <c r="P104" s="237"/>
      <c r="Q104" s="237"/>
      <c r="R104" s="237"/>
      <c r="S104" s="237"/>
      <c r="T104" s="237"/>
      <c r="U104" s="237"/>
      <c r="V104" s="237"/>
    </row>
    <row r="105" spans="2:23" ht="15" customHeight="1" x14ac:dyDescent="0.25">
      <c r="C105" s="590"/>
      <c r="D105" s="590"/>
      <c r="E105" s="590"/>
      <c r="F105" s="590"/>
      <c r="G105" s="590"/>
      <c r="H105" s="356"/>
      <c r="J105" s="472"/>
      <c r="K105" s="477"/>
      <c r="L105" s="477"/>
      <c r="M105" s="360"/>
      <c r="N105" s="294"/>
      <c r="O105" s="366" t="e" cm="1">
        <f t="array" ref="O105">+_xlfn.IFS(#REF!=0,I94,H110=2,G111,H121=3,G122,H126=4,G130,H126=5,G134)</f>
        <v>#REF!</v>
      </c>
      <c r="P105" s="237">
        <v>1</v>
      </c>
      <c r="Q105" s="237"/>
      <c r="R105" s="237"/>
      <c r="S105" s="237"/>
      <c r="T105" s="237"/>
      <c r="U105" s="237"/>
      <c r="V105" s="237"/>
    </row>
    <row r="106" spans="2:23" ht="15" customHeight="1" x14ac:dyDescent="0.25">
      <c r="C106" s="239"/>
      <c r="D106" s="584"/>
      <c r="E106" s="598"/>
      <c r="F106" s="598"/>
      <c r="G106" s="430"/>
      <c r="H106" s="357"/>
      <c r="I106" s="233"/>
      <c r="J106" s="604"/>
      <c r="K106" s="604"/>
      <c r="L106" s="604"/>
      <c r="M106" s="344"/>
      <c r="N106" s="294"/>
      <c r="O106" s="364"/>
      <c r="P106" s="237"/>
      <c r="Q106" s="237"/>
      <c r="R106" s="237"/>
      <c r="S106" s="237"/>
      <c r="T106" s="237"/>
      <c r="U106" s="237"/>
      <c r="V106" s="237"/>
    </row>
    <row r="107" spans="2:23" ht="15" customHeight="1" x14ac:dyDescent="0.25">
      <c r="C107" s="321"/>
      <c r="D107" s="584"/>
      <c r="E107" s="599"/>
      <c r="F107" s="599"/>
      <c r="G107" s="321"/>
      <c r="H107" s="357"/>
      <c r="I107" s="233"/>
      <c r="J107" s="342"/>
      <c r="K107" s="469" t="s">
        <v>268</v>
      </c>
      <c r="L107" s="344"/>
      <c r="M107" s="344"/>
      <c r="N107" s="294"/>
      <c r="O107" s="237"/>
      <c r="P107" s="237">
        <v>3</v>
      </c>
      <c r="Q107" s="237"/>
      <c r="R107" s="237"/>
      <c r="S107" s="237"/>
      <c r="T107" s="297"/>
      <c r="U107" s="297"/>
      <c r="V107" s="297"/>
    </row>
    <row r="108" spans="2:23" ht="15" customHeight="1" x14ac:dyDescent="0.25">
      <c r="C108" s="586"/>
      <c r="D108" s="586"/>
      <c r="E108" s="587"/>
      <c r="F108" s="587"/>
      <c r="G108" s="431"/>
      <c r="H108" s="357"/>
      <c r="I108" s="233"/>
      <c r="J108" s="342"/>
      <c r="K108" s="470" t="str">
        <f>+I88</f>
        <v/>
      </c>
      <c r="L108" s="344"/>
      <c r="M108" s="505"/>
      <c r="N108" s="294"/>
      <c r="O108" s="297"/>
      <c r="P108" s="237"/>
      <c r="Q108" s="297"/>
      <c r="R108" s="297"/>
      <c r="S108" s="297"/>
    </row>
    <row r="109" spans="2:23" ht="15" customHeight="1" x14ac:dyDescent="0.25">
      <c r="C109" s="586"/>
      <c r="D109" s="586"/>
      <c r="E109" s="587"/>
      <c r="F109" s="587"/>
      <c r="G109" s="431"/>
      <c r="H109" s="358">
        <f>+IF(G107&lt;0,0,1)</f>
        <v>1</v>
      </c>
      <c r="I109" s="233"/>
      <c r="J109" s="342"/>
      <c r="K109" s="344"/>
      <c r="L109" s="344"/>
      <c r="M109" s="344"/>
      <c r="N109" s="297"/>
      <c r="P109" s="237"/>
    </row>
    <row r="110" spans="2:23" ht="15" customHeight="1" x14ac:dyDescent="0.25">
      <c r="C110" s="595"/>
      <c r="D110" s="595"/>
      <c r="E110" s="596"/>
      <c r="F110" s="596"/>
      <c r="G110" s="432"/>
      <c r="H110" s="357">
        <f>+IF(G107&lt;0,0,2)</f>
        <v>2</v>
      </c>
      <c r="I110" s="233"/>
      <c r="J110" s="342"/>
      <c r="K110" s="505" t="s">
        <v>269</v>
      </c>
      <c r="L110" s="505"/>
      <c r="M110" s="344"/>
      <c r="P110" s="297"/>
    </row>
    <row r="111" spans="2:23" ht="15" customHeight="1" x14ac:dyDescent="0.25">
      <c r="C111" s="597"/>
      <c r="D111" s="597"/>
      <c r="E111" s="587"/>
      <c r="F111" s="587"/>
      <c r="G111" s="433"/>
      <c r="H111" s="357"/>
      <c r="I111" s="233"/>
      <c r="J111" s="342"/>
      <c r="K111" s="471">
        <f>I89</f>
        <v>0</v>
      </c>
      <c r="L111" s="344"/>
      <c r="M111" s="441"/>
    </row>
    <row r="112" spans="2:23" ht="15" customHeight="1" x14ac:dyDescent="0.25">
      <c r="C112" s="239"/>
      <c r="D112" s="239"/>
      <c r="E112" s="239"/>
      <c r="F112" s="239"/>
      <c r="G112" s="247"/>
      <c r="H112" s="357"/>
      <c r="I112" s="233"/>
      <c r="J112" s="342"/>
      <c r="K112" s="344"/>
      <c r="L112" s="344"/>
      <c r="M112" s="344"/>
    </row>
    <row r="113" spans="2:13" ht="15" customHeight="1" x14ac:dyDescent="0.25">
      <c r="C113" s="590"/>
      <c r="D113" s="590"/>
      <c r="E113" s="590"/>
      <c r="F113" s="590"/>
      <c r="G113" s="590"/>
      <c r="H113" s="357"/>
      <c r="I113" s="233"/>
      <c r="J113" s="342"/>
      <c r="K113" s="469" t="s">
        <v>270</v>
      </c>
      <c r="L113" s="467"/>
      <c r="M113" s="344"/>
    </row>
    <row r="114" spans="2:13" ht="15" customHeight="1" x14ac:dyDescent="0.25">
      <c r="B114" s="442"/>
      <c r="C114" s="239"/>
      <c r="D114" s="584"/>
      <c r="E114" s="600"/>
      <c r="F114" s="600"/>
      <c r="G114" s="247"/>
      <c r="H114" s="357"/>
      <c r="I114" s="233"/>
      <c r="J114" s="342"/>
      <c r="K114" s="346">
        <f>+G60</f>
        <v>0</v>
      </c>
      <c r="L114" s="344"/>
      <c r="M114" s="344"/>
    </row>
    <row r="115" spans="2:13" ht="15" customHeight="1" x14ac:dyDescent="0.25">
      <c r="B115" s="442"/>
      <c r="C115" s="362"/>
      <c r="D115" s="584"/>
      <c r="E115" s="594"/>
      <c r="F115" s="594"/>
      <c r="G115" s="321"/>
      <c r="H115" s="357"/>
      <c r="I115" s="233"/>
      <c r="J115" s="342"/>
      <c r="K115" s="344"/>
      <c r="L115" s="344"/>
      <c r="M115" s="344"/>
    </row>
    <row r="116" spans="2:13" ht="15" customHeight="1" x14ac:dyDescent="0.25">
      <c r="B116" s="442"/>
      <c r="C116" s="362"/>
      <c r="D116" s="439"/>
      <c r="E116" s="440"/>
      <c r="F116" s="440"/>
      <c r="G116" s="321"/>
      <c r="H116" s="357"/>
      <c r="I116" s="233"/>
      <c r="J116" s="342"/>
      <c r="K116" s="469" t="s">
        <v>271</v>
      </c>
      <c r="L116" s="344"/>
      <c r="M116" s="344"/>
    </row>
    <row r="117" spans="2:13" ht="15" customHeight="1" x14ac:dyDescent="0.25">
      <c r="C117" s="362"/>
      <c r="D117" s="439"/>
      <c r="E117" s="440"/>
      <c r="F117" s="440"/>
      <c r="G117" s="321"/>
      <c r="H117" s="357"/>
      <c r="I117" s="233"/>
      <c r="J117" s="342"/>
      <c r="K117" s="346">
        <f>+G64</f>
        <v>0</v>
      </c>
      <c r="L117" s="344"/>
      <c r="M117" s="344"/>
    </row>
    <row r="118" spans="2:13" ht="15" customHeight="1" x14ac:dyDescent="0.25">
      <c r="C118" s="362"/>
      <c r="D118" s="439"/>
      <c r="E118" s="440"/>
      <c r="F118" s="440"/>
      <c r="G118" s="321"/>
      <c r="H118" s="357"/>
      <c r="I118" s="233"/>
      <c r="J118" s="342"/>
      <c r="K118" s="344"/>
      <c r="L118" s="344"/>
      <c r="M118" s="349"/>
    </row>
    <row r="119" spans="2:13" ht="15" customHeight="1" x14ac:dyDescent="0.25">
      <c r="C119" s="586"/>
      <c r="D119" s="586"/>
      <c r="E119" s="587"/>
      <c r="F119" s="587"/>
      <c r="G119" s="431"/>
      <c r="H119" s="357"/>
      <c r="I119" s="233"/>
      <c r="J119" s="342"/>
      <c r="K119" s="469" t="s">
        <v>5</v>
      </c>
      <c r="L119" s="344"/>
      <c r="M119" s="349"/>
    </row>
    <row r="120" spans="2:13" ht="15" customHeight="1" x14ac:dyDescent="0.25">
      <c r="C120" s="586"/>
      <c r="D120" s="586"/>
      <c r="E120" s="587"/>
      <c r="F120" s="587"/>
      <c r="G120" s="431"/>
      <c r="H120" s="357">
        <f>+IF(G115&lt;0,0,1)</f>
        <v>1</v>
      </c>
      <c r="I120" s="233"/>
      <c r="J120" s="347"/>
      <c r="K120" s="348">
        <f>+F91</f>
        <v>0</v>
      </c>
      <c r="L120" s="349"/>
      <c r="M120" s="349"/>
    </row>
    <row r="121" spans="2:13" ht="15" customHeight="1" x14ac:dyDescent="0.25">
      <c r="C121" s="595"/>
      <c r="D121" s="595"/>
      <c r="E121" s="596"/>
      <c r="F121" s="596"/>
      <c r="G121" s="432"/>
      <c r="H121" s="357">
        <f>+IF(G115&lt;0,0,3)</f>
        <v>3</v>
      </c>
      <c r="I121" s="233"/>
      <c r="J121" s="347"/>
      <c r="K121" s="349"/>
      <c r="L121" s="349"/>
      <c r="M121" s="349"/>
    </row>
    <row r="122" spans="2:13" ht="14.1" customHeight="1" x14ac:dyDescent="0.25">
      <c r="C122" s="595"/>
      <c r="D122" s="595"/>
      <c r="E122" s="587"/>
      <c r="F122" s="587"/>
      <c r="G122" s="433"/>
      <c r="H122" s="357"/>
      <c r="I122" s="296"/>
      <c r="J122" s="341"/>
      <c r="K122" s="350"/>
      <c r="L122" s="350"/>
    </row>
    <row r="123" spans="2:13" ht="14.1" customHeight="1" x14ac:dyDescent="0.25">
      <c r="C123" s="239"/>
      <c r="D123" s="239"/>
      <c r="E123" s="239"/>
      <c r="F123" s="239"/>
      <c r="G123" s="247"/>
      <c r="H123" s="357"/>
      <c r="J123" s="351"/>
      <c r="K123" s="352"/>
      <c r="L123" s="352"/>
    </row>
    <row r="124" spans="2:13" x14ac:dyDescent="0.25">
      <c r="C124" s="590"/>
      <c r="D124" s="590"/>
      <c r="E124" s="590"/>
      <c r="F124" s="590"/>
      <c r="G124" s="590"/>
      <c r="H124" s="357"/>
    </row>
    <row r="125" spans="2:13" x14ac:dyDescent="0.25">
      <c r="C125" s="239"/>
      <c r="D125" s="584"/>
      <c r="E125" s="593"/>
      <c r="F125" s="593"/>
      <c r="G125" s="247"/>
      <c r="H125" s="357"/>
    </row>
    <row r="126" spans="2:13" x14ac:dyDescent="0.25">
      <c r="C126" s="362"/>
      <c r="D126" s="584"/>
      <c r="E126" s="594"/>
      <c r="F126" s="594"/>
      <c r="G126" s="434"/>
      <c r="H126" s="357">
        <f>+IF(G126&lt;=0,5,4)</f>
        <v>5</v>
      </c>
    </row>
    <row r="127" spans="2:13" x14ac:dyDescent="0.25">
      <c r="C127" s="586"/>
      <c r="D127" s="586"/>
      <c r="E127" s="587"/>
      <c r="F127" s="587"/>
      <c r="G127" s="431"/>
      <c r="H127" s="357">
        <f>+IF(G126&lt;0,0,1)</f>
        <v>1</v>
      </c>
    </row>
    <row r="128" spans="2:13" x14ac:dyDescent="0.25">
      <c r="C128" s="586"/>
      <c r="D128" s="586"/>
      <c r="E128" s="587"/>
      <c r="F128" s="587"/>
      <c r="G128" s="431"/>
      <c r="H128" s="357"/>
    </row>
    <row r="129" spans="3:8" x14ac:dyDescent="0.25">
      <c r="C129" s="587"/>
      <c r="D129" s="587"/>
      <c r="E129" s="588"/>
      <c r="F129" s="588"/>
      <c r="G129" s="435"/>
      <c r="H129" s="357"/>
    </row>
    <row r="130" spans="3:8" x14ac:dyDescent="0.25">
      <c r="C130" s="589"/>
      <c r="D130" s="589"/>
      <c r="E130" s="589"/>
      <c r="F130" s="589"/>
      <c r="G130" s="436"/>
      <c r="H130" s="363"/>
    </row>
    <row r="131" spans="3:8" x14ac:dyDescent="0.25">
      <c r="C131" s="239"/>
      <c r="D131" s="239"/>
      <c r="E131" s="239"/>
      <c r="F131" s="239"/>
      <c r="G131" s="247"/>
      <c r="H131" s="289"/>
    </row>
    <row r="132" spans="3:8" x14ac:dyDescent="0.25">
      <c r="C132" s="590"/>
      <c r="D132" s="590"/>
      <c r="E132" s="590"/>
      <c r="F132" s="590"/>
      <c r="G132" s="590"/>
      <c r="H132" s="289"/>
    </row>
    <row r="133" spans="3:8" x14ac:dyDescent="0.25">
      <c r="C133" s="591"/>
      <c r="D133" s="591"/>
      <c r="E133" s="592"/>
      <c r="F133" s="592"/>
      <c r="G133" s="429"/>
      <c r="H133" s="289"/>
    </row>
    <row r="134" spans="3:8" x14ac:dyDescent="0.25">
      <c r="C134" s="585"/>
      <c r="D134" s="585"/>
      <c r="E134" s="585"/>
      <c r="F134" s="585"/>
      <c r="G134" s="437"/>
      <c r="H134" s="289"/>
    </row>
  </sheetData>
  <sheetProtection algorithmName="SHA-512" hashValue="PgtouFiEJTrlgO7BNuqLFx92j4RgmHTlNHCW23kizKlQSO3+tmArZhvAM9VggxDIBXs2RC+4zsdAR+mx2ce/6w==" saltValue="mk+HOWv4dNVGpN8GtWILoA==" spinCount="100000" sheet="1" selectLockedCells="1" sort="0" autoFilter="0"/>
  <mergeCells count="186">
    <mergeCell ref="V51:W51"/>
    <mergeCell ref="V52:W52"/>
    <mergeCell ref="V53:W53"/>
    <mergeCell ref="Q68:S68"/>
    <mergeCell ref="J80:L81"/>
    <mergeCell ref="J70:L70"/>
    <mergeCell ref="B6:B13"/>
    <mergeCell ref="C37:E37"/>
    <mergeCell ref="C38:E38"/>
    <mergeCell ref="C39:E39"/>
    <mergeCell ref="C40:E40"/>
    <mergeCell ref="C24:E24"/>
    <mergeCell ref="J17:L24"/>
    <mergeCell ref="C32:E32"/>
    <mergeCell ref="J26:L32"/>
    <mergeCell ref="C23:E23"/>
    <mergeCell ref="P12:P13"/>
    <mergeCell ref="T20:U20"/>
    <mergeCell ref="C21:E21"/>
    <mergeCell ref="C22:E22"/>
    <mergeCell ref="C15:E15"/>
    <mergeCell ref="J15:L15"/>
    <mergeCell ref="T15:U15"/>
    <mergeCell ref="C16:E16"/>
    <mergeCell ref="C2:I2"/>
    <mergeCell ref="K2:L2"/>
    <mergeCell ref="C4:L4"/>
    <mergeCell ref="C5:E5"/>
    <mergeCell ref="G5:I5"/>
    <mergeCell ref="C10:E10"/>
    <mergeCell ref="G10:I10"/>
    <mergeCell ref="K10:L10"/>
    <mergeCell ref="K12:L12"/>
    <mergeCell ref="K8:L9"/>
    <mergeCell ref="C11:E11"/>
    <mergeCell ref="G11:I11"/>
    <mergeCell ref="C12:E12"/>
    <mergeCell ref="G12:I12"/>
    <mergeCell ref="T5:U5"/>
    <mergeCell ref="C6:E6"/>
    <mergeCell ref="G6:I6"/>
    <mergeCell ref="C7:E7"/>
    <mergeCell ref="G7:I7"/>
    <mergeCell ref="C9:E9"/>
    <mergeCell ref="G9:I9"/>
    <mergeCell ref="K11:L11"/>
    <mergeCell ref="K6:L7"/>
    <mergeCell ref="J16:L16"/>
    <mergeCell ref="C17:E17"/>
    <mergeCell ref="C18:E18"/>
    <mergeCell ref="C19:E19"/>
    <mergeCell ref="C20:E20"/>
    <mergeCell ref="C68:E68"/>
    <mergeCell ref="R25:T25"/>
    <mergeCell ref="C26:E26"/>
    <mergeCell ref="T26:U26"/>
    <mergeCell ref="C27:E27"/>
    <mergeCell ref="C28:E28"/>
    <mergeCell ref="C29:E29"/>
    <mergeCell ref="C30:E30"/>
    <mergeCell ref="C33:E33"/>
    <mergeCell ref="J33:L34"/>
    <mergeCell ref="C34:E34"/>
    <mergeCell ref="C25:E25"/>
    <mergeCell ref="J25:L25"/>
    <mergeCell ref="T39:W39"/>
    <mergeCell ref="T31:U31"/>
    <mergeCell ref="V31:W31"/>
    <mergeCell ref="J44:L44"/>
    <mergeCell ref="T44:U44"/>
    <mergeCell ref="T47:U47"/>
    <mergeCell ref="C57:E57"/>
    <mergeCell ref="C58:E58"/>
    <mergeCell ref="C59:E59"/>
    <mergeCell ref="C65:F65"/>
    <mergeCell ref="C44:E44"/>
    <mergeCell ref="C45:E45"/>
    <mergeCell ref="C46:E46"/>
    <mergeCell ref="C47:E47"/>
    <mergeCell ref="C48:E48"/>
    <mergeCell ref="C49:E49"/>
    <mergeCell ref="C52:E52"/>
    <mergeCell ref="C53:E53"/>
    <mergeCell ref="C64:E64"/>
    <mergeCell ref="J53:L54"/>
    <mergeCell ref="J56:L64"/>
    <mergeCell ref="C70:E70"/>
    <mergeCell ref="C71:E71"/>
    <mergeCell ref="C72:E72"/>
    <mergeCell ref="C73:E73"/>
    <mergeCell ref="C74:E74"/>
    <mergeCell ref="J45:L52"/>
    <mergeCell ref="J67:L67"/>
    <mergeCell ref="B15:B83"/>
    <mergeCell ref="C67:E67"/>
    <mergeCell ref="C54:E54"/>
    <mergeCell ref="C42:E42"/>
    <mergeCell ref="J36:L43"/>
    <mergeCell ref="C51:E51"/>
    <mergeCell ref="C36:E36"/>
    <mergeCell ref="C63:F63"/>
    <mergeCell ref="C69:E69"/>
    <mergeCell ref="J68:L69"/>
    <mergeCell ref="C79:E79"/>
    <mergeCell ref="C41:E41"/>
    <mergeCell ref="C43:E43"/>
    <mergeCell ref="C60:F60"/>
    <mergeCell ref="C62:F62"/>
    <mergeCell ref="C56:E56"/>
    <mergeCell ref="C92:D92"/>
    <mergeCell ref="F92:G92"/>
    <mergeCell ref="C83:E83"/>
    <mergeCell ref="J84:L84"/>
    <mergeCell ref="C84:E84"/>
    <mergeCell ref="J85:L85"/>
    <mergeCell ref="C85:E85"/>
    <mergeCell ref="J86:L86"/>
    <mergeCell ref="C75:E75"/>
    <mergeCell ref="C76:E76"/>
    <mergeCell ref="C80:F80"/>
    <mergeCell ref="C88:E88"/>
    <mergeCell ref="F88:G88"/>
    <mergeCell ref="C89:E89"/>
    <mergeCell ref="F89:G89"/>
    <mergeCell ref="J71:L79"/>
    <mergeCell ref="J83:L83"/>
    <mergeCell ref="C124:G124"/>
    <mergeCell ref="B86:B87"/>
    <mergeCell ref="C81:F81"/>
    <mergeCell ref="J106:L106"/>
    <mergeCell ref="C93:E93"/>
    <mergeCell ref="F93:G93"/>
    <mergeCell ref="C94:E94"/>
    <mergeCell ref="F94:G94"/>
    <mergeCell ref="C95:E95"/>
    <mergeCell ref="F95:G95"/>
    <mergeCell ref="K87:L95"/>
    <mergeCell ref="K97:L98"/>
    <mergeCell ref="K102:L102"/>
    <mergeCell ref="C90:E90"/>
    <mergeCell ref="F90:G90"/>
    <mergeCell ref="C91:E91"/>
    <mergeCell ref="F91:G91"/>
    <mergeCell ref="F87:G87"/>
    <mergeCell ref="C105:G105"/>
    <mergeCell ref="B89:B90"/>
    <mergeCell ref="B91:B93"/>
    <mergeCell ref="E97:H97"/>
    <mergeCell ref="E98:H98"/>
    <mergeCell ref="C104:F104"/>
    <mergeCell ref="D114:D115"/>
    <mergeCell ref="E114:F114"/>
    <mergeCell ref="C119:D120"/>
    <mergeCell ref="E119:F119"/>
    <mergeCell ref="E120:F120"/>
    <mergeCell ref="E115:F115"/>
    <mergeCell ref="C121:D121"/>
    <mergeCell ref="E121:F121"/>
    <mergeCell ref="C122:D122"/>
    <mergeCell ref="E122:F122"/>
    <mergeCell ref="C110:D110"/>
    <mergeCell ref="E110:F110"/>
    <mergeCell ref="C111:D111"/>
    <mergeCell ref="E111:F111"/>
    <mergeCell ref="C113:G113"/>
    <mergeCell ref="D106:D107"/>
    <mergeCell ref="E106:F106"/>
    <mergeCell ref="E107:F107"/>
    <mergeCell ref="C108:D109"/>
    <mergeCell ref="E108:F108"/>
    <mergeCell ref="E109:F109"/>
    <mergeCell ref="D125:D126"/>
    <mergeCell ref="C134:D134"/>
    <mergeCell ref="E134:F134"/>
    <mergeCell ref="C127:D128"/>
    <mergeCell ref="E127:F127"/>
    <mergeCell ref="E128:F128"/>
    <mergeCell ref="C129:D129"/>
    <mergeCell ref="E129:F129"/>
    <mergeCell ref="C130:D130"/>
    <mergeCell ref="E130:F130"/>
    <mergeCell ref="C132:G132"/>
    <mergeCell ref="C133:D133"/>
    <mergeCell ref="E133:F133"/>
    <mergeCell ref="E125:F125"/>
    <mergeCell ref="E126:F126"/>
  </mergeCells>
  <conditionalFormatting sqref="C7">
    <cfRule type="expression" dxfId="223" priority="88">
      <formula>$C$7&lt;&gt;$O$6</formula>
    </cfRule>
  </conditionalFormatting>
  <conditionalFormatting sqref="C10:E13">
    <cfRule type="expression" dxfId="222" priority="32">
      <formula>$V$10&lt;&gt;3</formula>
    </cfRule>
  </conditionalFormatting>
  <conditionalFormatting sqref="C63:F63">
    <cfRule type="expression" dxfId="221" priority="25">
      <formula>$G$7=$P$9</formula>
    </cfRule>
    <cfRule type="expression" dxfId="220" priority="26">
      <formula>$U$7=0</formula>
    </cfRule>
  </conditionalFormatting>
  <conditionalFormatting sqref="C15:G34 I15:L34 C36:G54 I36:L54 C56:G65 I65:L65 I67:L67 C67:G81 I68:J68 I68:I69 I70:L70 I71:J71 I72:I79 I80:L81 C83:G85 I83:L85 C87:G95 I87:I95 E97:I98 I56:J56 I57:I64">
    <cfRule type="expression" dxfId="219" priority="17">
      <formula>$U$7=0</formula>
    </cfRule>
  </conditionalFormatting>
  <conditionalFormatting sqref="C15:G34 I15:L34">
    <cfRule type="expression" dxfId="218" priority="20">
      <formula>$U$12=1</formula>
    </cfRule>
  </conditionalFormatting>
  <conditionalFormatting sqref="C36:G54 I36:L54">
    <cfRule type="expression" dxfId="217" priority="21">
      <formula>$U$11=1</formula>
    </cfRule>
    <cfRule type="expression" dxfId="216" priority="22">
      <formula>$U$10=1</formula>
    </cfRule>
  </conditionalFormatting>
  <conditionalFormatting sqref="E13">
    <cfRule type="expression" dxfId="215" priority="83">
      <formula>$E$13&lt;&gt;$Q$6</formula>
    </cfRule>
  </conditionalFormatting>
  <conditionalFormatting sqref="G7">
    <cfRule type="expression" dxfId="214" priority="97">
      <formula>$G$7&lt;&gt;$P$6</formula>
    </cfRule>
  </conditionalFormatting>
  <conditionalFormatting sqref="G24 I24">
    <cfRule type="expression" dxfId="213" priority="24">
      <formula>$F$24=0</formula>
    </cfRule>
  </conditionalFormatting>
  <conditionalFormatting sqref="G26:G32 I26:I32 G36:G43 I36:I43 G45:G52 I45:I52 G16:G24 I16:I24 G67:G69 I67:I69 G71:G79 I71:I79 G56:G59 I56:I59 G61 I61 G64 I64 G84 I84 F91:G91 C11:E11 G11:I11 C13 G13">
    <cfRule type="notContainsBlanks" dxfId="212" priority="30">
      <formula>LEN(TRIM(C11))&gt;0</formula>
    </cfRule>
  </conditionalFormatting>
  <conditionalFormatting sqref="G32 I32">
    <cfRule type="expression" dxfId="211" priority="29">
      <formula>$F$32=0</formula>
    </cfRule>
  </conditionalFormatting>
  <conditionalFormatting sqref="G43 I43">
    <cfRule type="expression" dxfId="210" priority="28">
      <formula>$F$43=0</formula>
    </cfRule>
  </conditionalFormatting>
  <conditionalFormatting sqref="G52 I52">
    <cfRule type="expression" dxfId="209" priority="27">
      <formula>$F$52=0</formula>
    </cfRule>
  </conditionalFormatting>
  <conditionalFormatting sqref="G69 I69">
    <cfRule type="expression" dxfId="208" priority="23">
      <formula>$F$69=0</formula>
    </cfRule>
  </conditionalFormatting>
  <conditionalFormatting sqref="G79 I79">
    <cfRule type="expression" dxfId="207" priority="18">
      <formula>$F$79=0</formula>
    </cfRule>
  </conditionalFormatting>
  <conditionalFormatting sqref="G7:I7">
    <cfRule type="expression" dxfId="206" priority="87">
      <formula>$C$7=$O$6</formula>
    </cfRule>
  </conditionalFormatting>
  <conditionalFormatting sqref="G10:I13">
    <cfRule type="expression" dxfId="205" priority="84">
      <formula>$V$12&lt;&gt;3</formula>
    </cfRule>
  </conditionalFormatting>
  <conditionalFormatting sqref="I13">
    <cfRule type="expression" dxfId="204" priority="31">
      <formula>$I$13&lt;&gt;$Q$6</formula>
    </cfRule>
  </conditionalFormatting>
  <conditionalFormatting sqref="I97">
    <cfRule type="expression" dxfId="203" priority="94">
      <formula>$P$70=0</formula>
    </cfRule>
  </conditionalFormatting>
  <conditionalFormatting sqref="K87">
    <cfRule type="expression" dxfId="202" priority="76">
      <formula>$U$42&lt;&gt;1</formula>
    </cfRule>
  </conditionalFormatting>
  <conditionalFormatting sqref="K97 K102 J106:M121">
    <cfRule type="expression" dxfId="201" priority="89">
      <formula>$U$42=0</formula>
    </cfRule>
    <cfRule type="expression" dxfId="200" priority="90">
      <formula>$U$52=0</formula>
    </cfRule>
  </conditionalFormatting>
  <conditionalFormatting sqref="K97">
    <cfRule type="expression" dxfId="199" priority="75">
      <formula>$U$52=0</formula>
    </cfRule>
  </conditionalFormatting>
  <conditionalFormatting sqref="K8:L9">
    <cfRule type="expression" dxfId="198" priority="19">
      <formula>$U$14=1</formula>
    </cfRule>
  </conditionalFormatting>
  <conditionalFormatting sqref="K10:L12 C10:E13 G10:I13 C15:G34 I15:L34 C36:G54 I36:L54 C56:G65 I65:L65 I67:L67 C67:G81 I68:J68 I68:I69 I70:L70 I71:J71 I72:I79 I80:L81 C83:G85 I83:L85 C87:G95 I87:I95 E97:I98 I56:J56 I57:I64">
    <cfRule type="expression" dxfId="197" priority="16">
      <formula>$U$14=1</formula>
    </cfRule>
  </conditionalFormatting>
  <conditionalFormatting sqref="Y73">
    <cfRule type="expression" dxfId="196" priority="70">
      <formula>$U$42=0</formula>
    </cfRule>
    <cfRule type="expression" dxfId="195" priority="71">
      <formula>$U$52=0</formula>
    </cfRule>
  </conditionalFormatting>
  <conditionalFormatting sqref="Y66:Z66">
    <cfRule type="expression" dxfId="194" priority="66">
      <formula>$U$42=0</formula>
    </cfRule>
    <cfRule type="expression" dxfId="193" priority="67">
      <formula>$U$52=0</formula>
    </cfRule>
  </conditionalFormatting>
  <conditionalFormatting sqref="AB30">
    <cfRule type="notContainsBlanks" dxfId="192" priority="95">
      <formula>LEN(TRIM(AB30))&gt;0</formula>
    </cfRule>
  </conditionalFormatting>
  <dataValidations count="10">
    <dataValidation type="textLength" operator="lessThan" allowBlank="1" showInputMessage="1" showErrorMessage="1" promptTitle="Bitte hier nicht eingeben" sqref="G96" xr:uid="{ED3DADDE-D343-47F5-88B6-074B8E1F1FB8}">
      <formula1>0</formula1>
    </dataValidation>
    <dataValidation type="custom" allowBlank="1" showInputMessage="1" showErrorMessage="1" sqref="H102" xr:uid="{3DF1883D-7785-4275-91D0-EE74E1AD0769}">
      <formula1>"x"</formula1>
    </dataValidation>
    <dataValidation type="list" allowBlank="1" showInputMessage="1" showErrorMessage="1" sqref="E13 I13" xr:uid="{A8ECD724-EA69-4A17-A3EA-5143C4B0252D}">
      <formula1>$Q$6:$Q$8</formula1>
    </dataValidation>
    <dataValidation type="list" allowBlank="1" showInputMessage="1" showErrorMessage="1" sqref="C7:E7" xr:uid="{618C5322-143E-45F2-8397-B97E2A14F459}">
      <formula1>$O$6:$O$10</formula1>
    </dataValidation>
    <dataValidation type="decimal" operator="greaterThan" allowBlank="1" showInputMessage="1" showErrorMessage="1" sqref="G13 C13" xr:uid="{97706C02-BF51-4E89-BC66-1F62DBB2F58C}">
      <formula1>0</formula1>
    </dataValidation>
    <dataValidation type="whole" operator="greaterThan" allowBlank="1" showInputMessage="1" showErrorMessage="1" sqref="I56:I59 I61 I64 I45:I52" xr:uid="{4C30AD3C-7CF2-4C98-9AD1-B2665B484892}">
      <formula1>0</formula1>
    </dataValidation>
    <dataValidation type="whole" operator="greaterThanOrEqual" allowBlank="1" showInputMessage="1" showErrorMessage="1" error="Nur positive Zahlen eingeben." sqref="G71:G79 G26:G32 I16:I24 G84 I36:I43 G36:G43 G67:G69 G16:G24 I26:I32" xr:uid="{8C06EB47-0E31-4A39-8F48-56EFE08BDCC1}">
      <formula1>0</formula1>
    </dataValidation>
    <dataValidation operator="greaterThan" allowBlank="1" showInputMessage="1" showErrorMessage="1" sqref="G33:G34" xr:uid="{1FECF8EA-817D-4133-B1EC-29E560204699}"/>
    <dataValidation type="list" allowBlank="1" showInputMessage="1" showErrorMessage="1" sqref="G7:I7" xr:uid="{C84CDAB5-C1EF-4842-B824-27E63BC7E7B8}">
      <formula1>$P$6:$P$11</formula1>
    </dataValidation>
    <dataValidation type="whole" operator="greaterThanOrEqual" allowBlank="1" showInputMessage="1" showErrorMessage="1" sqref="G45:G52" xr:uid="{A89567D7-7F01-4BBC-BF8A-153DC1C837AD}">
      <formula1>0</formula1>
    </dataValidation>
  </dataValidations>
  <pageMargins left="0.7" right="0.7" top="0.78740157499999996" bottom="0.78740157499999996" header="0.3" footer="0.3"/>
  <pageSetup paperSize="8" orientation="portrait" r:id="rId1"/>
  <ignoredErrors>
    <ignoredError sqref="U17" formulaRange="1"/>
    <ignoredError sqref="I60" formula="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1069A-ADF5-4F39-9705-42091ADD2120}">
  <sheetPr>
    <tabColor rgb="FF92D050"/>
    <pageSetUpPr autoPageBreaks="0"/>
  </sheetPr>
  <dimension ref="A1:Z250"/>
  <sheetViews>
    <sheetView showGridLines="0" zoomScaleNormal="100" zoomScaleSheetLayoutView="80" workbookViewId="0">
      <selection activeCell="C7" sqref="C7:E7"/>
    </sheetView>
  </sheetViews>
  <sheetFormatPr baseColWidth="10" defaultColWidth="11.44140625" defaultRowHeight="30" x14ac:dyDescent="0.25"/>
  <cols>
    <col min="1" max="1" width="2" style="231" customWidth="1"/>
    <col min="2" max="2" width="5.44140625" style="385" customWidth="1"/>
    <col min="3" max="3" width="30.5546875" style="231" customWidth="1"/>
    <col min="4" max="4" width="1.5546875" style="231" customWidth="1"/>
    <col min="5" max="5" width="30.5546875" style="231" customWidth="1"/>
    <col min="6" max="6" width="6.5546875" style="231" customWidth="1"/>
    <col min="7" max="7" width="30.5546875" style="232" customWidth="1"/>
    <col min="8" max="8" width="1.5546875" style="231" customWidth="1"/>
    <col min="9" max="9" width="30.5546875" style="232" customWidth="1"/>
    <col min="10" max="10" width="1.5546875" style="233" customWidth="1"/>
    <col min="11" max="12" width="22.5546875" style="231" customWidth="1"/>
    <col min="13" max="13" width="12.5546875" style="231" customWidth="1"/>
    <col min="14" max="14" width="8.5546875" style="231" customWidth="1"/>
    <col min="15" max="15" width="32.44140625" style="231" hidden="1" customWidth="1"/>
    <col min="16" max="16" width="39.5546875" style="231" hidden="1" customWidth="1"/>
    <col min="17" max="17" width="39.44140625" style="231" hidden="1" customWidth="1"/>
    <col min="18" max="18" width="4.44140625" style="231" hidden="1" customWidth="1"/>
    <col min="19" max="19" width="3.44140625" style="231" hidden="1" customWidth="1"/>
    <col min="20" max="20" width="57.5546875" style="231" hidden="1" customWidth="1"/>
    <col min="21" max="21" width="17.44140625" style="231" hidden="1" customWidth="1"/>
    <col min="22" max="22" width="19.5546875" style="231" hidden="1" customWidth="1"/>
    <col min="23" max="23" width="54.109375" style="231" hidden="1" customWidth="1"/>
    <col min="24" max="24" width="11.44140625" style="231" hidden="1" customWidth="1"/>
    <col min="25" max="25" width="43" style="231" hidden="1" customWidth="1"/>
    <col min="26" max="26" width="11.44140625" style="231" customWidth="1"/>
    <col min="27" max="16384" width="11.44140625" style="231"/>
  </cols>
  <sheetData>
    <row r="1" spans="1:22" ht="17.25" customHeight="1" thickBot="1" x14ac:dyDescent="0.3"/>
    <row r="2" spans="1:22" ht="53.85" customHeight="1" thickBot="1" x14ac:dyDescent="0.3">
      <c r="C2" s="740" t="s">
        <v>267</v>
      </c>
      <c r="D2" s="741"/>
      <c r="E2" s="741"/>
      <c r="F2" s="741"/>
      <c r="G2" s="741"/>
      <c r="H2" s="741"/>
      <c r="I2" s="742"/>
      <c r="K2" s="743"/>
      <c r="L2" s="744"/>
      <c r="M2" s="451"/>
    </row>
    <row r="3" spans="1:22" ht="9.75" customHeight="1" x14ac:dyDescent="0.25">
      <c r="C3" s="236"/>
      <c r="D3" s="236"/>
      <c r="E3" s="236"/>
      <c r="F3" s="236"/>
      <c r="G3" s="236"/>
      <c r="H3" s="236"/>
      <c r="I3" s="236"/>
    </row>
    <row r="4" spans="1:22" ht="224.85" customHeight="1" thickBot="1" x14ac:dyDescent="0.3">
      <c r="B4" s="385">
        <v>1</v>
      </c>
      <c r="C4" s="745" t="s">
        <v>283</v>
      </c>
      <c r="D4" s="746"/>
      <c r="E4" s="746"/>
      <c r="F4" s="746"/>
      <c r="G4" s="746"/>
      <c r="H4" s="746"/>
      <c r="I4" s="746"/>
      <c r="J4" s="746"/>
      <c r="K4" s="746"/>
      <c r="L4" s="747"/>
      <c r="M4" s="459"/>
      <c r="O4" s="368"/>
    </row>
    <row r="5" spans="1:22" ht="20.100000000000001" customHeight="1" thickBot="1" x14ac:dyDescent="0.3">
      <c r="B5" s="601">
        <v>2</v>
      </c>
      <c r="C5" s="733"/>
      <c r="D5" s="733"/>
      <c r="E5" s="733"/>
      <c r="F5" s="298"/>
      <c r="G5" s="734"/>
      <c r="H5" s="734"/>
      <c r="I5" s="734"/>
      <c r="J5" s="234"/>
      <c r="K5" s="396"/>
      <c r="L5" s="396"/>
      <c r="M5" s="396"/>
      <c r="O5" s="304" t="s">
        <v>169</v>
      </c>
      <c r="P5" s="304" t="s">
        <v>182</v>
      </c>
      <c r="Q5" s="306" t="s">
        <v>133</v>
      </c>
      <c r="T5" s="719" t="s">
        <v>214</v>
      </c>
      <c r="U5" s="720"/>
    </row>
    <row r="6" spans="1:22" ht="20.100000000000001" customHeight="1" x14ac:dyDescent="0.25">
      <c r="B6" s="601"/>
      <c r="C6" s="721" t="str">
        <f>+$O$5</f>
        <v>Grund der Änderung</v>
      </c>
      <c r="D6" s="722"/>
      <c r="E6" s="723"/>
      <c r="F6" s="298"/>
      <c r="G6" s="724" t="str">
        <f>+$P$5</f>
        <v>aktuelles familiäres Verhältnis</v>
      </c>
      <c r="H6" s="725"/>
      <c r="I6" s="726"/>
      <c r="J6" s="234"/>
      <c r="K6" s="736" t="s">
        <v>193</v>
      </c>
      <c r="L6" s="737"/>
      <c r="M6" s="466"/>
      <c r="O6" s="305" t="s">
        <v>88</v>
      </c>
      <c r="P6" s="279" t="s">
        <v>179</v>
      </c>
      <c r="Q6" s="310" t="s">
        <v>88</v>
      </c>
      <c r="T6" s="249" t="str">
        <f>+$O$5</f>
        <v>Grund der Änderung</v>
      </c>
      <c r="U6" s="250">
        <f>+IF(C7&lt;&gt;O6,1,0)</f>
        <v>0</v>
      </c>
    </row>
    <row r="7" spans="1:22" ht="20.100000000000001" customHeight="1" thickBot="1" x14ac:dyDescent="0.3">
      <c r="B7" s="601"/>
      <c r="C7" s="727" t="s">
        <v>88</v>
      </c>
      <c r="D7" s="728"/>
      <c r="E7" s="729"/>
      <c r="F7" s="298"/>
      <c r="G7" s="902" t="str">
        <f>+P6</f>
        <v>Konkubinat mit gemeinsamen Kindern</v>
      </c>
      <c r="H7" s="903"/>
      <c r="I7" s="904"/>
      <c r="J7" s="234"/>
      <c r="K7" s="738"/>
      <c r="L7" s="739"/>
      <c r="M7" s="466"/>
      <c r="O7" s="305" t="s">
        <v>210</v>
      </c>
      <c r="P7" s="305"/>
      <c r="Q7" s="310">
        <v>12</v>
      </c>
      <c r="T7" s="249" t="str">
        <f>+$P$5</f>
        <v>aktuelles familiäres Verhältnis</v>
      </c>
      <c r="U7" s="370">
        <v>1</v>
      </c>
      <c r="V7" s="240">
        <f>+U7+U6</f>
        <v>1</v>
      </c>
    </row>
    <row r="8" spans="1:22" ht="20.100000000000001" customHeight="1" thickBot="1" x14ac:dyDescent="0.3">
      <c r="B8" s="601"/>
      <c r="C8" s="373"/>
      <c r="D8" s="298"/>
      <c r="E8" s="372"/>
      <c r="F8" s="298"/>
      <c r="G8" s="298"/>
      <c r="H8" s="298"/>
      <c r="I8" s="298"/>
      <c r="J8" s="234"/>
      <c r="K8" s="235"/>
      <c r="L8" s="235"/>
      <c r="M8" s="235"/>
      <c r="O8" s="305" t="s">
        <v>211</v>
      </c>
      <c r="P8" s="305"/>
      <c r="Q8" s="310">
        <v>13</v>
      </c>
      <c r="T8" s="249" t="str">
        <f>+C9</f>
        <v>Name Gesuchstellende 1</v>
      </c>
      <c r="U8" s="250">
        <f>IF(AND(C11&gt;0,C13&gt;0,E13&lt;&gt;Q6),1,0)</f>
        <v>0</v>
      </c>
      <c r="V8" s="231">
        <f>+U8+U7+U6</f>
        <v>1</v>
      </c>
    </row>
    <row r="9" spans="1:22" ht="20.100000000000001" customHeight="1" x14ac:dyDescent="0.25">
      <c r="B9" s="601"/>
      <c r="C9" s="749" t="s">
        <v>165</v>
      </c>
      <c r="D9" s="750"/>
      <c r="E9" s="751"/>
      <c r="F9" s="298"/>
      <c r="G9" s="749" t="s">
        <v>166</v>
      </c>
      <c r="H9" s="750"/>
      <c r="I9" s="751"/>
      <c r="J9" s="234"/>
      <c r="K9" s="752" t="s">
        <v>168</v>
      </c>
      <c r="L9" s="752"/>
      <c r="M9" s="450"/>
      <c r="O9" s="305" t="s">
        <v>212</v>
      </c>
      <c r="P9" s="279"/>
      <c r="T9" s="249" t="str">
        <f>+$G$9</f>
        <v>Name Gesuchstellende 2</v>
      </c>
      <c r="U9" s="250">
        <f>IF(AND(G11&gt;0,G13&gt;0,I13&lt;&gt;Q6),1,0)</f>
        <v>0</v>
      </c>
      <c r="V9" s="231">
        <f>+V8+U9</f>
        <v>1</v>
      </c>
    </row>
    <row r="10" spans="1:22" ht="20.100000000000001" customHeight="1" x14ac:dyDescent="0.25">
      <c r="B10" s="601"/>
      <c r="C10" s="895"/>
      <c r="D10" s="896"/>
      <c r="E10" s="897"/>
      <c r="F10" s="301"/>
      <c r="G10" s="895"/>
      <c r="H10" s="896"/>
      <c r="I10" s="897"/>
      <c r="J10" s="234"/>
      <c r="K10" s="735" t="s">
        <v>309</v>
      </c>
      <c r="L10" s="735"/>
      <c r="M10" s="458"/>
      <c r="O10" s="279" t="s">
        <v>213</v>
      </c>
      <c r="T10" s="249">
        <f>+P7</f>
        <v>0</v>
      </c>
      <c r="U10" s="250">
        <f>+IF(G7=P7,1,0)</f>
        <v>0</v>
      </c>
      <c r="V10" s="231">
        <f>U10+U7+U6</f>
        <v>1</v>
      </c>
    </row>
    <row r="11" spans="1:22" ht="20.100000000000001" customHeight="1" thickBot="1" x14ac:dyDescent="0.3">
      <c r="B11" s="601"/>
      <c r="C11" s="756"/>
      <c r="D11" s="757"/>
      <c r="E11" s="758"/>
      <c r="F11" s="301"/>
      <c r="G11" s="915" t="s">
        <v>241</v>
      </c>
      <c r="H11" s="916"/>
      <c r="I11" s="917"/>
      <c r="J11" s="234"/>
      <c r="K11" s="753" t="s">
        <v>183</v>
      </c>
      <c r="L11" s="753"/>
      <c r="M11" s="335"/>
      <c r="T11" s="251">
        <f>+P8</f>
        <v>0</v>
      </c>
      <c r="U11" s="252">
        <f>IF(G7=P8,2,0)</f>
        <v>0</v>
      </c>
      <c r="V11" s="231">
        <f>+U11+U10+U7+U6</f>
        <v>1</v>
      </c>
    </row>
    <row r="12" spans="1:22" ht="20.100000000000001" customHeight="1" x14ac:dyDescent="0.25">
      <c r="B12" s="601"/>
      <c r="C12" s="762" t="str">
        <f>+$Q$5</f>
        <v>Netto-Monatslohn</v>
      </c>
      <c r="D12" s="763"/>
      <c r="E12" s="764"/>
      <c r="F12" s="301"/>
      <c r="G12" s="915"/>
      <c r="H12" s="916"/>
      <c r="I12" s="917"/>
      <c r="J12" s="234"/>
      <c r="K12" s="335"/>
      <c r="L12" s="335"/>
      <c r="M12" s="335"/>
    </row>
    <row r="13" spans="1:22" ht="20.100000000000001" customHeight="1" thickBot="1" x14ac:dyDescent="0.3">
      <c r="B13" s="601"/>
      <c r="C13" s="302"/>
      <c r="D13" s="300" t="s">
        <v>130</v>
      </c>
      <c r="E13" s="303" t="s">
        <v>88</v>
      </c>
      <c r="F13" s="301"/>
      <c r="G13" s="918"/>
      <c r="H13" s="919"/>
      <c r="I13" s="920"/>
      <c r="J13" s="234"/>
      <c r="K13" s="335"/>
      <c r="L13" s="335"/>
      <c r="M13" s="335"/>
      <c r="T13" s="307"/>
    </row>
    <row r="14" spans="1:22" ht="20.100000000000001" customHeight="1" x14ac:dyDescent="0.25">
      <c r="K14" s="242"/>
      <c r="L14" s="242"/>
      <c r="M14" s="242"/>
      <c r="O14" s="367"/>
      <c r="P14" s="239"/>
    </row>
    <row r="15" spans="1:22" ht="25.5" customHeight="1" x14ac:dyDescent="0.25">
      <c r="A15" s="601"/>
      <c r="B15" s="601"/>
      <c r="C15" s="891" t="s">
        <v>170</v>
      </c>
      <c r="D15" s="892"/>
      <c r="E15" s="892"/>
      <c r="F15" s="501" t="s">
        <v>62</v>
      </c>
      <c r="G15" s="243" t="s">
        <v>285</v>
      </c>
      <c r="I15" s="500" t="s">
        <v>284</v>
      </c>
      <c r="J15" s="921"/>
      <c r="K15" s="921"/>
      <c r="L15" s="922"/>
      <c r="M15" s="460"/>
      <c r="O15" s="367"/>
      <c r="P15" s="239"/>
      <c r="Q15" s="244"/>
      <c r="S15" s="232"/>
      <c r="T15" s="906" t="s">
        <v>215</v>
      </c>
      <c r="U15" s="907"/>
    </row>
    <row r="16" spans="1:22" ht="15" customHeight="1" x14ac:dyDescent="0.25">
      <c r="A16" s="601"/>
      <c r="B16" s="601"/>
      <c r="C16" s="605" t="s">
        <v>171</v>
      </c>
      <c r="D16" s="606"/>
      <c r="E16" s="606"/>
      <c r="F16" s="245">
        <v>150</v>
      </c>
      <c r="G16" s="246"/>
      <c r="I16" s="257" t="str">
        <f t="shared" ref="I16" si="0">IF(G16=""," ",G16)</f>
        <v xml:space="preserve"> </v>
      </c>
      <c r="J16" s="706" t="s">
        <v>247</v>
      </c>
      <c r="K16" s="706"/>
      <c r="L16" s="883"/>
      <c r="M16" s="461"/>
      <c r="O16" s="281"/>
      <c r="P16" s="281"/>
      <c r="Q16" s="281"/>
      <c r="S16" s="232"/>
      <c r="T16" s="253" t="s">
        <v>217</v>
      </c>
      <c r="U16" s="240" cm="1">
        <f t="array" ref="U16">+_xlfn.IFS(O24+O32=0,28,O24+O32=1,30,O24+O32=2,32)</f>
        <v>28</v>
      </c>
    </row>
    <row r="17" spans="1:21" ht="15" customHeight="1" x14ac:dyDescent="0.25">
      <c r="A17" s="601"/>
      <c r="B17" s="601"/>
      <c r="C17" s="605" t="s">
        <v>90</v>
      </c>
      <c r="D17" s="606"/>
      <c r="E17" s="606"/>
      <c r="F17" s="245">
        <v>300</v>
      </c>
      <c r="G17" s="246"/>
      <c r="I17" s="311" t="str">
        <f>IFERROR(E13*C13," ")</f>
        <v xml:space="preserve"> </v>
      </c>
      <c r="J17" s="778" t="s">
        <v>243</v>
      </c>
      <c r="K17" s="779"/>
      <c r="L17" s="912"/>
      <c r="M17" s="461"/>
      <c r="O17" s="281"/>
      <c r="P17" s="281"/>
      <c r="Q17" s="281"/>
      <c r="S17" s="232"/>
      <c r="T17" s="253" t="s">
        <v>114</v>
      </c>
      <c r="U17" s="240">
        <f>+COUNT(I16:I24,I26:I32,G16:G24,G26:G32)</f>
        <v>0</v>
      </c>
    </row>
    <row r="18" spans="1:21" ht="15" customHeight="1" x14ac:dyDescent="0.25">
      <c r="A18" s="601"/>
      <c r="B18" s="601"/>
      <c r="C18" s="605" t="s">
        <v>63</v>
      </c>
      <c r="D18" s="606"/>
      <c r="E18" s="606"/>
      <c r="F18" s="245">
        <v>304</v>
      </c>
      <c r="G18" s="246"/>
      <c r="I18" s="248"/>
      <c r="J18" s="781"/>
      <c r="K18" s="782"/>
      <c r="L18" s="913"/>
      <c r="M18" s="461"/>
      <c r="O18" s="884"/>
      <c r="P18" s="884"/>
      <c r="Q18" s="281"/>
      <c r="S18" s="232"/>
      <c r="T18" s="253" t="s">
        <v>216</v>
      </c>
      <c r="U18" s="240">
        <f>+IF(U17=U16,1,0)</f>
        <v>0</v>
      </c>
    </row>
    <row r="19" spans="1:21" ht="15" customHeight="1" x14ac:dyDescent="0.25">
      <c r="A19" s="601"/>
      <c r="B19" s="601"/>
      <c r="C19" s="605" t="s">
        <v>64</v>
      </c>
      <c r="D19" s="606"/>
      <c r="E19" s="606"/>
      <c r="F19" s="245">
        <v>305</v>
      </c>
      <c r="G19" s="246"/>
      <c r="I19" s="248"/>
      <c r="J19" s="781"/>
      <c r="K19" s="782"/>
      <c r="L19" s="913"/>
      <c r="M19" s="461"/>
      <c r="O19" s="884"/>
      <c r="P19" s="884"/>
      <c r="Q19" s="281"/>
      <c r="T19" s="232"/>
    </row>
    <row r="20" spans="1:21" ht="15" customHeight="1" x14ac:dyDescent="0.25">
      <c r="A20" s="601"/>
      <c r="B20" s="601"/>
      <c r="C20" s="605" t="s">
        <v>65</v>
      </c>
      <c r="D20" s="606"/>
      <c r="E20" s="606"/>
      <c r="F20" s="245">
        <v>306</v>
      </c>
      <c r="G20" s="246"/>
      <c r="I20" s="248"/>
      <c r="J20" s="781"/>
      <c r="K20" s="782"/>
      <c r="L20" s="913"/>
      <c r="M20" s="461"/>
      <c r="O20" s="884"/>
      <c r="P20" s="884"/>
      <c r="Q20" s="281"/>
      <c r="T20" s="789" t="s">
        <v>218</v>
      </c>
      <c r="U20" s="789"/>
    </row>
    <row r="21" spans="1:21" ht="15" customHeight="1" x14ac:dyDescent="0.25">
      <c r="A21" s="601"/>
      <c r="B21" s="601"/>
      <c r="C21" s="605" t="s">
        <v>93</v>
      </c>
      <c r="D21" s="606"/>
      <c r="E21" s="606"/>
      <c r="F21" s="245">
        <v>307</v>
      </c>
      <c r="G21" s="246"/>
      <c r="I21" s="248"/>
      <c r="J21" s="781"/>
      <c r="K21" s="782"/>
      <c r="L21" s="913"/>
      <c r="M21" s="461"/>
      <c r="O21" s="593"/>
      <c r="P21" s="593"/>
      <c r="Q21" s="281"/>
      <c r="T21" s="253"/>
      <c r="U21" s="240"/>
    </row>
    <row r="22" spans="1:21" ht="15" customHeight="1" x14ac:dyDescent="0.25">
      <c r="A22" s="601"/>
      <c r="B22" s="601"/>
      <c r="C22" s="605" t="s">
        <v>91</v>
      </c>
      <c r="D22" s="606"/>
      <c r="E22" s="606"/>
      <c r="F22" s="245">
        <v>308</v>
      </c>
      <c r="G22" s="246"/>
      <c r="I22" s="248"/>
      <c r="J22" s="781"/>
      <c r="K22" s="782"/>
      <c r="L22" s="913"/>
      <c r="M22" s="461"/>
      <c r="O22" s="881"/>
      <c r="P22" s="881"/>
      <c r="Q22" s="281"/>
      <c r="R22" s="239"/>
      <c r="S22" s="239"/>
      <c r="T22" s="309"/>
      <c r="U22" s="240"/>
    </row>
    <row r="23" spans="1:21" ht="15" customHeight="1" x14ac:dyDescent="0.25">
      <c r="A23" s="601"/>
      <c r="B23" s="601"/>
      <c r="C23" s="605" t="s">
        <v>92</v>
      </c>
      <c r="D23" s="606"/>
      <c r="E23" s="606"/>
      <c r="F23" s="245">
        <v>309</v>
      </c>
      <c r="G23" s="246"/>
      <c r="I23" s="248"/>
      <c r="J23" s="781"/>
      <c r="K23" s="782"/>
      <c r="L23" s="913"/>
      <c r="M23" s="461"/>
      <c r="O23" s="281" t="s">
        <v>303</v>
      </c>
      <c r="P23" s="574">
        <f>+COUNT(G16:G24,I16:I24,G26:G32,I26:I32)</f>
        <v>0</v>
      </c>
      <c r="Q23" s="281"/>
      <c r="R23" s="281"/>
      <c r="S23" s="281"/>
      <c r="T23" s="253"/>
      <c r="U23" s="240"/>
    </row>
    <row r="24" spans="1:21" ht="15" customHeight="1" x14ac:dyDescent="0.25">
      <c r="A24" s="601"/>
      <c r="B24" s="601"/>
      <c r="C24" s="796" t="s">
        <v>310</v>
      </c>
      <c r="D24" s="797"/>
      <c r="E24" s="798"/>
      <c r="F24" s="569"/>
      <c r="G24" s="246"/>
      <c r="I24" s="248"/>
      <c r="J24" s="784"/>
      <c r="K24" s="785"/>
      <c r="L24" s="914"/>
      <c r="M24" s="461"/>
      <c r="O24" s="424">
        <f>+IF(F24=0,0,1)</f>
        <v>0</v>
      </c>
      <c r="P24" s="508">
        <f>+IF(O24=1,COUNT(G24,I24),0)</f>
        <v>0</v>
      </c>
      <c r="Q24" s="281"/>
      <c r="R24" s="593"/>
      <c r="S24" s="593"/>
      <c r="T24" s="593"/>
    </row>
    <row r="25" spans="1:21" ht="15" customHeight="1" x14ac:dyDescent="0.25">
      <c r="A25" s="601"/>
      <c r="B25" s="601"/>
      <c r="C25" s="834" t="s">
        <v>158</v>
      </c>
      <c r="D25" s="660"/>
      <c r="E25" s="660"/>
      <c r="F25" s="313"/>
      <c r="G25" s="259">
        <f>SUM(G16:G24)</f>
        <v>0</v>
      </c>
      <c r="I25" s="260">
        <f>SUM(I16:I24)</f>
        <v>0</v>
      </c>
      <c r="J25" s="694"/>
      <c r="K25" s="694"/>
      <c r="L25" s="882"/>
      <c r="M25" s="377"/>
      <c r="O25" s="281"/>
      <c r="P25" s="281"/>
      <c r="Q25" s="281"/>
      <c r="R25" s="281"/>
      <c r="S25" s="281"/>
      <c r="T25" s="898" t="s">
        <v>314</v>
      </c>
      <c r="U25" s="898"/>
    </row>
    <row r="26" spans="1:21" ht="15" customHeight="1" x14ac:dyDescent="0.25">
      <c r="A26" s="601"/>
      <c r="B26" s="601"/>
      <c r="C26" s="605" t="s">
        <v>66</v>
      </c>
      <c r="D26" s="606"/>
      <c r="E26" s="606"/>
      <c r="F26" s="245">
        <v>314</v>
      </c>
      <c r="G26" s="246"/>
      <c r="I26" s="257" t="str">
        <f>IF(G26=""," ",G26)</f>
        <v xml:space="preserve"> </v>
      </c>
      <c r="J26" s="648" t="s">
        <v>247</v>
      </c>
      <c r="K26" s="649"/>
      <c r="L26" s="802"/>
      <c r="M26" s="462"/>
      <c r="O26" s="281"/>
      <c r="P26" s="281"/>
      <c r="Q26" s="281"/>
      <c r="T26" s="253" t="s">
        <v>221</v>
      </c>
      <c r="U26" s="240" cm="1">
        <f t="array" ref="U26">+_xlfn.IFS(O67+O77=0,33,O67+O77=1,35,O67+O77=2,37)</f>
        <v>33</v>
      </c>
    </row>
    <row r="27" spans="1:21" ht="15" customHeight="1" x14ac:dyDescent="0.25">
      <c r="A27" s="601"/>
      <c r="B27" s="601"/>
      <c r="C27" s="605" t="s">
        <v>67</v>
      </c>
      <c r="D27" s="606"/>
      <c r="E27" s="606"/>
      <c r="F27" s="245">
        <v>318</v>
      </c>
      <c r="G27" s="246"/>
      <c r="I27" s="257" t="str">
        <f t="shared" ref="I27:I31" si="1">IF(G27=""," ",G27)</f>
        <v xml:space="preserve"> </v>
      </c>
      <c r="J27" s="651"/>
      <c r="K27" s="652"/>
      <c r="L27" s="804"/>
      <c r="M27" s="462"/>
      <c r="O27" s="281"/>
      <c r="P27" s="281"/>
      <c r="Q27" s="281"/>
      <c r="R27" s="241"/>
      <c r="T27" s="253" t="s">
        <v>114</v>
      </c>
      <c r="U27" s="240">
        <f>+COUNT(I65:I67,I69:I77,I82,F89,G65:G67,G69:G77,G82,G54:G57,I54:I57,G61,I61)</f>
        <v>0</v>
      </c>
    </row>
    <row r="28" spans="1:21" ht="15" customHeight="1" x14ac:dyDescent="0.25">
      <c r="A28" s="601"/>
      <c r="B28" s="601"/>
      <c r="C28" s="628" t="s">
        <v>197</v>
      </c>
      <c r="D28" s="629"/>
      <c r="E28" s="629"/>
      <c r="F28" s="258" t="s">
        <v>187</v>
      </c>
      <c r="G28" s="246"/>
      <c r="I28" s="257" t="str">
        <f t="shared" si="1"/>
        <v xml:space="preserve"> </v>
      </c>
      <c r="J28" s="651"/>
      <c r="K28" s="652"/>
      <c r="L28" s="804"/>
      <c r="M28" s="462"/>
      <c r="O28" s="281"/>
      <c r="P28" s="281"/>
      <c r="Q28" s="281"/>
      <c r="T28" s="253" t="s">
        <v>216</v>
      </c>
      <c r="U28" s="240">
        <f>+IF(U27=U26,1,0)</f>
        <v>0</v>
      </c>
    </row>
    <row r="29" spans="1:21" ht="15" customHeight="1" x14ac:dyDescent="0.25">
      <c r="A29" s="601"/>
      <c r="B29" s="601"/>
      <c r="C29" s="605" t="s">
        <v>68</v>
      </c>
      <c r="D29" s="606"/>
      <c r="E29" s="606"/>
      <c r="F29" s="245">
        <v>341</v>
      </c>
      <c r="G29" s="246"/>
      <c r="I29" s="257" t="str">
        <f t="shared" si="1"/>
        <v xml:space="preserve"> </v>
      </c>
      <c r="J29" s="651"/>
      <c r="K29" s="652"/>
      <c r="L29" s="804"/>
      <c r="M29" s="462"/>
      <c r="O29" s="281"/>
      <c r="P29" s="281"/>
      <c r="Q29" s="281"/>
      <c r="T29" s="232"/>
    </row>
    <row r="30" spans="1:21" ht="15" customHeight="1" x14ac:dyDescent="0.25">
      <c r="A30" s="601"/>
      <c r="B30" s="601"/>
      <c r="C30" s="605" t="s">
        <v>69</v>
      </c>
      <c r="D30" s="606"/>
      <c r="E30" s="606"/>
      <c r="F30" s="245">
        <v>346</v>
      </c>
      <c r="G30" s="246"/>
      <c r="I30" s="257" t="str">
        <f t="shared" si="1"/>
        <v xml:space="preserve"> </v>
      </c>
      <c r="J30" s="651"/>
      <c r="K30" s="652"/>
      <c r="L30" s="804"/>
      <c r="M30" s="462"/>
      <c r="O30" s="281"/>
      <c r="P30" s="281"/>
      <c r="Q30" s="281"/>
      <c r="T30" s="315" t="s">
        <v>222</v>
      </c>
      <c r="U30" s="315"/>
    </row>
    <row r="31" spans="1:21" ht="15" customHeight="1" x14ac:dyDescent="0.25">
      <c r="A31" s="601"/>
      <c r="B31" s="601"/>
      <c r="C31" s="566" t="s">
        <v>189</v>
      </c>
      <c r="D31" s="567"/>
      <c r="E31" s="567"/>
      <c r="F31" s="245">
        <v>433</v>
      </c>
      <c r="G31" s="246"/>
      <c r="I31" s="257" t="str">
        <f t="shared" si="1"/>
        <v xml:space="preserve"> </v>
      </c>
      <c r="J31" s="651"/>
      <c r="K31" s="652"/>
      <c r="L31" s="804"/>
      <c r="M31" s="462"/>
      <c r="O31" s="281"/>
      <c r="P31" s="281"/>
      <c r="Q31" s="281"/>
      <c r="T31" s="315"/>
      <c r="U31" s="315"/>
    </row>
    <row r="32" spans="1:21" ht="15" customHeight="1" x14ac:dyDescent="0.25">
      <c r="A32" s="601"/>
      <c r="B32" s="601"/>
      <c r="C32" s="796" t="s">
        <v>311</v>
      </c>
      <c r="D32" s="797"/>
      <c r="E32" s="798"/>
      <c r="F32" s="569"/>
      <c r="G32" s="246"/>
      <c r="I32" s="257" t="str">
        <f>IF(G32=""," ",G32)</f>
        <v xml:space="preserve"> </v>
      </c>
      <c r="J32" s="654"/>
      <c r="K32" s="655"/>
      <c r="L32" s="803"/>
      <c r="M32" s="462"/>
      <c r="O32" s="424">
        <f>+IF(F32=0,0,1)</f>
        <v>0</v>
      </c>
      <c r="P32" s="508">
        <f>+IF(O32=1,COUNT(G32,I32),0)</f>
        <v>0</v>
      </c>
      <c r="Q32" s="281"/>
      <c r="T32" s="240" t="s">
        <v>223</v>
      </c>
      <c r="U32" s="240">
        <v>2</v>
      </c>
    </row>
    <row r="33" spans="1:21" ht="15" customHeight="1" x14ac:dyDescent="0.25">
      <c r="A33" s="601"/>
      <c r="B33" s="601"/>
      <c r="C33" s="834" t="s">
        <v>159</v>
      </c>
      <c r="D33" s="660"/>
      <c r="E33" s="660"/>
      <c r="F33" s="313"/>
      <c r="G33" s="259">
        <f>SUM(G26:G32)</f>
        <v>0</v>
      </c>
      <c r="I33" s="260">
        <f>SUM(I26:I32)</f>
        <v>0</v>
      </c>
      <c r="J33" s="814"/>
      <c r="K33" s="815"/>
      <c r="L33" s="816"/>
      <c r="M33" s="377"/>
      <c r="O33" s="281"/>
      <c r="P33" s="281"/>
      <c r="Q33" s="281"/>
      <c r="T33" s="240" t="s">
        <v>119</v>
      </c>
      <c r="U33" s="240">
        <f>+U18+U28</f>
        <v>0</v>
      </c>
    </row>
    <row r="34" spans="1:21" ht="15" customHeight="1" x14ac:dyDescent="0.25">
      <c r="A34" s="601"/>
      <c r="B34" s="601"/>
      <c r="C34" s="843" t="s">
        <v>160</v>
      </c>
      <c r="D34" s="844"/>
      <c r="E34" s="844"/>
      <c r="F34" s="262"/>
      <c r="G34" s="254">
        <f>+G25-G33</f>
        <v>0</v>
      </c>
      <c r="I34" s="255">
        <f>+I25-I33</f>
        <v>0</v>
      </c>
      <c r="J34" s="817"/>
      <c r="K34" s="818"/>
      <c r="L34" s="819"/>
      <c r="M34" s="377"/>
      <c r="O34" s="281"/>
      <c r="P34" s="281"/>
      <c r="Q34" s="281"/>
      <c r="T34" s="239"/>
      <c r="U34" s="239"/>
    </row>
    <row r="35" spans="1:21" ht="15" customHeight="1" x14ac:dyDescent="0.25">
      <c r="A35" s="601"/>
      <c r="B35" s="601"/>
      <c r="E35" s="238"/>
      <c r="F35" s="238"/>
      <c r="G35" s="261"/>
      <c r="H35" s="238"/>
      <c r="I35" s="261"/>
      <c r="J35" s="247"/>
      <c r="K35" s="238"/>
      <c r="L35" s="238"/>
      <c r="M35" s="238"/>
      <c r="N35" s="238"/>
      <c r="O35" s="281"/>
      <c r="P35" s="281"/>
      <c r="Q35" s="281"/>
      <c r="S35" s="232"/>
      <c r="T35" s="316" t="s">
        <v>224</v>
      </c>
      <c r="U35" s="317"/>
    </row>
    <row r="36" spans="1:21" ht="15" hidden="1" customHeight="1" x14ac:dyDescent="0.25">
      <c r="A36" s="601"/>
      <c r="B36" s="601"/>
      <c r="C36" s="875" t="s">
        <v>71</v>
      </c>
      <c r="D36" s="876"/>
      <c r="E36" s="876"/>
      <c r="F36" s="406">
        <v>350</v>
      </c>
      <c r="G36" s="407"/>
      <c r="H36" s="408"/>
      <c r="I36" s="371"/>
      <c r="J36" s="877" t="s">
        <v>70</v>
      </c>
      <c r="K36" s="877"/>
      <c r="L36" s="878"/>
      <c r="M36" s="475"/>
      <c r="O36" s="281"/>
      <c r="P36" s="281"/>
      <c r="Q36" s="281"/>
      <c r="S36" s="232"/>
      <c r="T36" s="240" t="s">
        <v>225</v>
      </c>
      <c r="U36" s="240">
        <v>3</v>
      </c>
    </row>
    <row r="37" spans="1:21" ht="15" hidden="1" customHeight="1" x14ac:dyDescent="0.25">
      <c r="A37" s="601"/>
      <c r="B37" s="601"/>
      <c r="C37" s="853" t="s">
        <v>72</v>
      </c>
      <c r="D37" s="854"/>
      <c r="E37" s="854"/>
      <c r="F37" s="409">
        <v>354</v>
      </c>
      <c r="G37" s="410"/>
      <c r="H37" s="408"/>
      <c r="I37" s="411"/>
      <c r="J37" s="879"/>
      <c r="K37" s="879"/>
      <c r="L37" s="880"/>
      <c r="M37" s="475"/>
      <c r="O37" s="281"/>
      <c r="P37" s="281"/>
      <c r="Q37" s="281"/>
      <c r="T37" s="240" t="s">
        <v>119</v>
      </c>
      <c r="U37" s="240">
        <f>+U18+U23+U28</f>
        <v>0</v>
      </c>
    </row>
    <row r="38" spans="1:21" ht="15" hidden="1" customHeight="1" x14ac:dyDescent="0.25">
      <c r="A38" s="601"/>
      <c r="B38" s="601"/>
      <c r="C38" s="853" t="s">
        <v>73</v>
      </c>
      <c r="D38" s="854"/>
      <c r="E38" s="854"/>
      <c r="F38" s="409">
        <v>355</v>
      </c>
      <c r="G38" s="410"/>
      <c r="H38" s="408"/>
      <c r="I38" s="411"/>
      <c r="J38" s="879"/>
      <c r="K38" s="879"/>
      <c r="L38" s="880"/>
      <c r="M38" s="475"/>
      <c r="O38" s="281"/>
      <c r="P38" s="281"/>
      <c r="Q38" s="281"/>
      <c r="T38" s="239"/>
      <c r="U38" s="239"/>
    </row>
    <row r="39" spans="1:21" ht="15" hidden="1" customHeight="1" x14ac:dyDescent="0.25">
      <c r="A39" s="601"/>
      <c r="B39" s="601"/>
      <c r="C39" s="853" t="s">
        <v>74</v>
      </c>
      <c r="D39" s="854"/>
      <c r="E39" s="854"/>
      <c r="F39" s="409">
        <v>356</v>
      </c>
      <c r="G39" s="410"/>
      <c r="H39" s="408"/>
      <c r="I39" s="411"/>
      <c r="J39" s="879"/>
      <c r="K39" s="879"/>
      <c r="L39" s="880"/>
      <c r="M39" s="475"/>
      <c r="O39" s="281"/>
      <c r="P39" s="281"/>
      <c r="Q39" s="281"/>
      <c r="T39" s="696" t="s">
        <v>226</v>
      </c>
      <c r="U39" s="696"/>
    </row>
    <row r="40" spans="1:21" ht="15" hidden="1" customHeight="1" x14ac:dyDescent="0.25">
      <c r="A40" s="601"/>
      <c r="B40" s="601"/>
      <c r="C40" s="855" t="s">
        <v>94</v>
      </c>
      <c r="D40" s="856"/>
      <c r="E40" s="856"/>
      <c r="F40" s="409">
        <v>357</v>
      </c>
      <c r="G40" s="410"/>
      <c r="H40" s="408"/>
      <c r="I40" s="411"/>
      <c r="J40" s="879"/>
      <c r="K40" s="879"/>
      <c r="L40" s="880"/>
      <c r="M40" s="475"/>
      <c r="O40" s="281"/>
      <c r="P40" s="281"/>
      <c r="Q40" s="281"/>
      <c r="T40" s="240" t="str">
        <f>+P6</f>
        <v>Konkubinat mit gemeinsamen Kindern</v>
      </c>
      <c r="U40" s="240">
        <f>+IF(G7=T40,AND(U33=2)*1,0)</f>
        <v>0</v>
      </c>
    </row>
    <row r="41" spans="1:21" ht="15" hidden="1" customHeight="1" x14ac:dyDescent="0.25">
      <c r="A41" s="601"/>
      <c r="B41" s="601"/>
      <c r="C41" s="855" t="s">
        <v>95</v>
      </c>
      <c r="D41" s="856"/>
      <c r="E41" s="856"/>
      <c r="F41" s="409">
        <v>358</v>
      </c>
      <c r="G41" s="410"/>
      <c r="H41" s="408"/>
      <c r="I41" s="411"/>
      <c r="J41" s="879"/>
      <c r="K41" s="879"/>
      <c r="L41" s="880"/>
      <c r="M41" s="475"/>
      <c r="O41" s="281"/>
      <c r="P41" s="281"/>
      <c r="Q41" s="281"/>
      <c r="R41" s="280"/>
      <c r="S41" s="280"/>
      <c r="T41" s="318"/>
      <c r="U41" s="318"/>
    </row>
    <row r="42" spans="1:21" ht="15" hidden="1" customHeight="1" x14ac:dyDescent="0.25">
      <c r="A42" s="601"/>
      <c r="B42" s="601"/>
      <c r="C42" s="855" t="s">
        <v>96</v>
      </c>
      <c r="D42" s="856"/>
      <c r="E42" s="856"/>
      <c r="F42" s="409">
        <v>359</v>
      </c>
      <c r="G42" s="410"/>
      <c r="H42" s="408"/>
      <c r="I42" s="411"/>
      <c r="J42" s="879"/>
      <c r="K42" s="879"/>
      <c r="L42" s="880"/>
      <c r="M42" s="475"/>
      <c r="O42" s="281"/>
      <c r="P42" s="281"/>
      <c r="Q42" s="281"/>
      <c r="R42" s="280"/>
      <c r="S42" s="280"/>
      <c r="T42" s="319" t="s">
        <v>227</v>
      </c>
      <c r="U42" s="318">
        <f>SUM(U40:U41)</f>
        <v>0</v>
      </c>
    </row>
    <row r="43" spans="1:21" ht="15" hidden="1" customHeight="1" x14ac:dyDescent="0.25">
      <c r="A43" s="601"/>
      <c r="B43" s="601"/>
      <c r="C43" s="855" t="s">
        <v>158</v>
      </c>
      <c r="D43" s="856"/>
      <c r="E43" s="856"/>
      <c r="F43" s="409"/>
      <c r="G43" s="410">
        <f>SUM(G36:G42)</f>
        <v>0</v>
      </c>
      <c r="H43" s="408"/>
      <c r="I43" s="411">
        <f>SUM(I36:I42)</f>
        <v>0</v>
      </c>
      <c r="J43" s="867"/>
      <c r="K43" s="867"/>
      <c r="L43" s="868"/>
      <c r="M43" s="476"/>
      <c r="O43" s="281"/>
      <c r="P43" s="281"/>
      <c r="Q43" s="281"/>
      <c r="R43" s="280"/>
      <c r="S43" s="280"/>
      <c r="T43" s="280"/>
      <c r="U43" s="280"/>
    </row>
    <row r="44" spans="1:21" ht="15" hidden="1" customHeight="1" x14ac:dyDescent="0.25">
      <c r="A44" s="601"/>
      <c r="B44" s="601"/>
      <c r="C44" s="853" t="s">
        <v>75</v>
      </c>
      <c r="D44" s="854"/>
      <c r="E44" s="854"/>
      <c r="F44" s="409">
        <v>364</v>
      </c>
      <c r="G44" s="410"/>
      <c r="H44" s="408"/>
      <c r="I44" s="411" t="str">
        <f t="shared" ref="I44:I50" si="2">IF(G44=""," ",G44)</f>
        <v xml:space="preserve"> </v>
      </c>
      <c r="J44" s="873" t="s">
        <v>102</v>
      </c>
      <c r="K44" s="873"/>
      <c r="L44" s="874"/>
      <c r="M44" s="477"/>
      <c r="O44" s="281"/>
      <c r="P44" s="281"/>
      <c r="Q44" s="281"/>
      <c r="T44" s="696" t="s">
        <v>108</v>
      </c>
      <c r="U44" s="696"/>
    </row>
    <row r="45" spans="1:21" ht="15" hidden="1" customHeight="1" x14ac:dyDescent="0.25">
      <c r="A45" s="601"/>
      <c r="B45" s="601"/>
      <c r="C45" s="853" t="s">
        <v>76</v>
      </c>
      <c r="D45" s="854"/>
      <c r="E45" s="854"/>
      <c r="F45" s="409">
        <v>368</v>
      </c>
      <c r="G45" s="410"/>
      <c r="H45" s="408"/>
      <c r="I45" s="411" t="str">
        <f t="shared" si="2"/>
        <v xml:space="preserve"> </v>
      </c>
      <c r="J45" s="873"/>
      <c r="K45" s="873"/>
      <c r="L45" s="874"/>
      <c r="M45" s="477"/>
      <c r="O45" s="281"/>
      <c r="P45" s="281"/>
      <c r="Q45" s="281"/>
      <c r="T45" s="240" t="s">
        <v>228</v>
      </c>
      <c r="U45" s="272">
        <v>153215</v>
      </c>
    </row>
    <row r="46" spans="1:21" ht="15" hidden="1" customHeight="1" x14ac:dyDescent="0.25">
      <c r="A46" s="601"/>
      <c r="B46" s="601"/>
      <c r="C46" s="853" t="s">
        <v>195</v>
      </c>
      <c r="D46" s="854"/>
      <c r="E46" s="854"/>
      <c r="F46" s="412" t="s">
        <v>198</v>
      </c>
      <c r="G46" s="410"/>
      <c r="H46" s="408"/>
      <c r="I46" s="411" t="str">
        <f t="shared" si="2"/>
        <v xml:space="preserve"> </v>
      </c>
      <c r="J46" s="873"/>
      <c r="K46" s="873"/>
      <c r="L46" s="874"/>
      <c r="M46" s="477"/>
      <c r="O46" s="281"/>
      <c r="P46" s="281"/>
      <c r="Q46" s="281"/>
      <c r="R46" s="281"/>
      <c r="S46" s="281"/>
      <c r="T46" s="320" t="s">
        <v>105</v>
      </c>
      <c r="U46" s="320">
        <f>+IF(I93&gt;U45,1,0)</f>
        <v>1</v>
      </c>
    </row>
    <row r="47" spans="1:21" ht="15" hidden="1" customHeight="1" x14ac:dyDescent="0.25">
      <c r="A47" s="601"/>
      <c r="B47" s="601"/>
      <c r="C47" s="853" t="s">
        <v>77</v>
      </c>
      <c r="D47" s="854"/>
      <c r="E47" s="854"/>
      <c r="F47" s="409">
        <v>391</v>
      </c>
      <c r="G47" s="410"/>
      <c r="H47" s="408"/>
      <c r="I47" s="411" t="str">
        <f t="shared" si="2"/>
        <v xml:space="preserve"> </v>
      </c>
      <c r="J47" s="873"/>
      <c r="K47" s="873"/>
      <c r="L47" s="874"/>
      <c r="M47" s="477"/>
      <c r="O47" s="281"/>
      <c r="P47" s="281"/>
      <c r="Q47" s="281"/>
      <c r="R47" s="239"/>
      <c r="S47" s="239"/>
      <c r="T47" s="697" t="s">
        <v>229</v>
      </c>
      <c r="U47" s="697"/>
    </row>
    <row r="48" spans="1:21" ht="15" hidden="1" customHeight="1" x14ac:dyDescent="0.25">
      <c r="A48" s="601"/>
      <c r="B48" s="601"/>
      <c r="C48" s="853" t="s">
        <v>78</v>
      </c>
      <c r="D48" s="854"/>
      <c r="E48" s="854"/>
      <c r="F48" s="409">
        <v>396</v>
      </c>
      <c r="G48" s="410"/>
      <c r="H48" s="408"/>
      <c r="I48" s="411" t="str">
        <f t="shared" si="2"/>
        <v xml:space="preserve"> </v>
      </c>
      <c r="J48" s="873"/>
      <c r="K48" s="873"/>
      <c r="L48" s="874"/>
      <c r="M48" s="477"/>
      <c r="O48" s="281"/>
      <c r="P48" s="281"/>
      <c r="Q48" s="281"/>
      <c r="R48" s="239"/>
      <c r="S48" s="239"/>
      <c r="T48" s="239"/>
      <c r="U48" s="239"/>
    </row>
    <row r="49" spans="1:26" ht="15" hidden="1" customHeight="1" x14ac:dyDescent="0.25">
      <c r="A49" s="601"/>
      <c r="B49" s="601"/>
      <c r="C49" s="413" t="s">
        <v>188</v>
      </c>
      <c r="D49" s="414"/>
      <c r="E49" s="414"/>
      <c r="F49" s="415">
        <v>473</v>
      </c>
      <c r="G49" s="410"/>
      <c r="H49" s="408"/>
      <c r="I49" s="411" t="str">
        <f t="shared" si="2"/>
        <v xml:space="preserve"> </v>
      </c>
      <c r="J49" s="873"/>
      <c r="K49" s="873"/>
      <c r="L49" s="874"/>
      <c r="M49" s="477"/>
      <c r="O49" s="281"/>
      <c r="P49" s="281"/>
      <c r="Q49" s="281"/>
      <c r="R49" s="239"/>
      <c r="S49" s="281"/>
      <c r="T49" s="712" t="s">
        <v>230</v>
      </c>
      <c r="U49" s="713"/>
      <c r="V49" s="714"/>
    </row>
    <row r="50" spans="1:26" ht="15" hidden="1" customHeight="1" x14ac:dyDescent="0.25">
      <c r="A50" s="601"/>
      <c r="B50" s="601"/>
      <c r="C50" s="853" t="s">
        <v>79</v>
      </c>
      <c r="D50" s="854"/>
      <c r="E50" s="854"/>
      <c r="F50" s="409">
        <v>490</v>
      </c>
      <c r="G50" s="410"/>
      <c r="H50" s="408"/>
      <c r="I50" s="411" t="str">
        <f t="shared" si="2"/>
        <v xml:space="preserve"> </v>
      </c>
      <c r="J50" s="873"/>
      <c r="K50" s="873"/>
      <c r="L50" s="874"/>
      <c r="M50" s="477"/>
      <c r="O50" s="281"/>
      <c r="P50" s="281"/>
      <c r="Q50" s="281"/>
      <c r="T50" s="271" t="s">
        <v>231</v>
      </c>
      <c r="U50" s="322">
        <f>+I96</f>
        <v>0</v>
      </c>
      <c r="V50" s="240"/>
    </row>
    <row r="51" spans="1:26" ht="15" hidden="1" customHeight="1" x14ac:dyDescent="0.25">
      <c r="A51" s="601"/>
      <c r="B51" s="601"/>
      <c r="C51" s="855" t="s">
        <v>159</v>
      </c>
      <c r="D51" s="856"/>
      <c r="E51" s="856"/>
      <c r="F51" s="409"/>
      <c r="G51" s="410">
        <f>SUM(G44:G50)</f>
        <v>0</v>
      </c>
      <c r="H51" s="408"/>
      <c r="I51" s="411">
        <f>SUM(I44:I50)</f>
        <v>0</v>
      </c>
      <c r="J51" s="867"/>
      <c r="K51" s="867"/>
      <c r="L51" s="868"/>
      <c r="M51" s="476"/>
      <c r="O51" s="281"/>
      <c r="P51" s="281"/>
      <c r="Q51" s="281"/>
      <c r="T51" s="320" t="s">
        <v>233</v>
      </c>
      <c r="U51" s="320">
        <f>+IF(U50&lt;=-20%,1,0)</f>
        <v>0</v>
      </c>
      <c r="V51" s="768" t="s">
        <v>281</v>
      </c>
      <c r="W51" s="769"/>
    </row>
    <row r="52" spans="1:26" ht="15" hidden="1" customHeight="1" x14ac:dyDescent="0.25">
      <c r="A52" s="601"/>
      <c r="B52" s="601"/>
      <c r="C52" s="871" t="s">
        <v>161</v>
      </c>
      <c r="D52" s="872"/>
      <c r="E52" s="872"/>
      <c r="F52" s="416"/>
      <c r="G52" s="417">
        <f>+G43-G51</f>
        <v>0</v>
      </c>
      <c r="H52" s="408"/>
      <c r="I52" s="418">
        <f>+I43-I51</f>
        <v>0</v>
      </c>
      <c r="J52" s="869"/>
      <c r="K52" s="869"/>
      <c r="L52" s="870"/>
      <c r="M52" s="476"/>
      <c r="N52" s="238"/>
      <c r="O52" s="281"/>
      <c r="P52" s="281"/>
      <c r="Q52" s="281"/>
      <c r="T52" s="271" t="s">
        <v>232</v>
      </c>
      <c r="U52" s="271">
        <f>IF(U42=0,1,1)</f>
        <v>1</v>
      </c>
      <c r="V52" s="770" t="s">
        <v>281</v>
      </c>
      <c r="W52" s="771"/>
    </row>
    <row r="53" spans="1:26" ht="15" hidden="1" customHeight="1" x14ac:dyDescent="0.25">
      <c r="A53" s="601"/>
      <c r="B53" s="601"/>
      <c r="C53" s="392"/>
      <c r="D53" s="392"/>
      <c r="E53" s="392"/>
      <c r="F53" s="239"/>
      <c r="G53" s="247"/>
      <c r="H53" s="237"/>
      <c r="I53" s="247"/>
      <c r="J53" s="377"/>
      <c r="K53" s="377"/>
      <c r="L53" s="377"/>
      <c r="M53" s="377"/>
      <c r="N53" s="238"/>
      <c r="O53" s="281"/>
      <c r="P53" s="281"/>
      <c r="Q53" s="281"/>
      <c r="T53" s="271" t="s">
        <v>234</v>
      </c>
      <c r="U53" s="271">
        <f>+IF(U50&gt;20%,2,0)</f>
        <v>0</v>
      </c>
      <c r="V53" s="768" t="s">
        <v>281</v>
      </c>
      <c r="W53" s="769"/>
    </row>
    <row r="54" spans="1:26" ht="15" customHeight="1" x14ac:dyDescent="0.25">
      <c r="A54" s="601"/>
      <c r="B54" s="601"/>
      <c r="C54" s="835" t="s">
        <v>245</v>
      </c>
      <c r="D54" s="836"/>
      <c r="E54" s="837"/>
      <c r="F54" s="381">
        <v>530</v>
      </c>
      <c r="G54" s="256"/>
      <c r="H54" s="237"/>
      <c r="I54" s="420" t="str">
        <f t="shared" ref="I54:I61" si="3">IF(G54=""," ",G54)</f>
        <v xml:space="preserve"> </v>
      </c>
      <c r="J54" s="858" t="s">
        <v>248</v>
      </c>
      <c r="K54" s="859"/>
      <c r="L54" s="860"/>
      <c r="M54" s="449"/>
      <c r="O54" s="281"/>
      <c r="P54" s="281"/>
      <c r="Q54" s="281"/>
    </row>
    <row r="55" spans="1:26" ht="15" customHeight="1" x14ac:dyDescent="0.25">
      <c r="A55" s="601"/>
      <c r="B55" s="601"/>
      <c r="C55" s="838" t="s">
        <v>253</v>
      </c>
      <c r="D55" s="699"/>
      <c r="E55" s="700"/>
      <c r="F55" s="265">
        <v>532</v>
      </c>
      <c r="G55" s="246"/>
      <c r="H55" s="237"/>
      <c r="I55" s="263" t="str">
        <f t="shared" si="3"/>
        <v xml:space="preserve"> </v>
      </c>
      <c r="J55" s="861"/>
      <c r="K55" s="862"/>
      <c r="L55" s="863"/>
      <c r="M55" s="449"/>
      <c r="O55" s="281"/>
      <c r="P55" s="281"/>
      <c r="Q55" s="281"/>
      <c r="T55" s="851" t="s">
        <v>235</v>
      </c>
      <c r="U55" s="851"/>
      <c r="V55" s="851"/>
      <c r="W55" s="851"/>
    </row>
    <row r="56" spans="1:26" ht="15" customHeight="1" x14ac:dyDescent="0.25">
      <c r="A56" s="601"/>
      <c r="B56" s="601"/>
      <c r="C56" s="838" t="s">
        <v>254</v>
      </c>
      <c r="D56" s="699"/>
      <c r="E56" s="700"/>
      <c r="F56" s="265">
        <v>533</v>
      </c>
      <c r="G56" s="246"/>
      <c r="H56" s="237"/>
      <c r="I56" s="263" t="str">
        <f t="shared" si="3"/>
        <v xml:space="preserve"> </v>
      </c>
      <c r="J56" s="861"/>
      <c r="K56" s="862"/>
      <c r="L56" s="863"/>
      <c r="M56" s="449"/>
      <c r="O56" s="281"/>
      <c r="P56" s="281"/>
      <c r="Q56" s="281"/>
      <c r="T56" s="240" t="s">
        <v>236</v>
      </c>
      <c r="U56" s="240">
        <f>IF(I83&lt;0,0,1)</f>
        <v>1</v>
      </c>
      <c r="V56" s="328" t="str">
        <f>+I83</f>
        <v/>
      </c>
      <c r="W56" s="253" t="str">
        <f>+IF(I83&lt;0,0,I83)</f>
        <v/>
      </c>
    </row>
    <row r="57" spans="1:26" ht="15" customHeight="1" x14ac:dyDescent="0.25">
      <c r="A57" s="601"/>
      <c r="B57" s="601"/>
      <c r="C57" s="838" t="s">
        <v>255</v>
      </c>
      <c r="D57" s="699"/>
      <c r="E57" s="700"/>
      <c r="F57" s="265">
        <v>536</v>
      </c>
      <c r="G57" s="246"/>
      <c r="H57" s="237"/>
      <c r="I57" s="263" t="str">
        <f t="shared" si="3"/>
        <v xml:space="preserve"> </v>
      </c>
      <c r="J57" s="861"/>
      <c r="K57" s="862"/>
      <c r="L57" s="863"/>
      <c r="M57" s="449"/>
      <c r="O57" s="281"/>
      <c r="P57" s="281"/>
      <c r="Q57" s="281"/>
      <c r="T57" s="318" t="s">
        <v>237</v>
      </c>
      <c r="U57" s="329">
        <f>+I88</f>
        <v>0</v>
      </c>
      <c r="V57" s="328">
        <f>IF(V56&lt;0,V56+U57,0)</f>
        <v>0</v>
      </c>
      <c r="W57" s="328">
        <f>+IF(V57&lt;0,0,U57)</f>
        <v>0</v>
      </c>
    </row>
    <row r="58" spans="1:26" ht="15" customHeight="1" x14ac:dyDescent="0.25">
      <c r="A58" s="601"/>
      <c r="B58" s="601"/>
      <c r="C58" s="852" t="s">
        <v>258</v>
      </c>
      <c r="D58" s="689"/>
      <c r="E58" s="689"/>
      <c r="F58" s="690"/>
      <c r="G58" s="259">
        <f>SUM(G54:G57)</f>
        <v>0</v>
      </c>
      <c r="H58" s="237"/>
      <c r="I58" s="260">
        <f t="shared" ref="I58:I63" si="4">G58</f>
        <v>0</v>
      </c>
      <c r="J58" s="861"/>
      <c r="K58" s="862"/>
      <c r="L58" s="863"/>
      <c r="M58" s="449"/>
      <c r="O58" s="281"/>
      <c r="P58" s="281"/>
      <c r="Q58" s="281"/>
      <c r="T58" s="240" t="s">
        <v>238</v>
      </c>
      <c r="U58" s="328">
        <f>+I87</f>
        <v>0</v>
      </c>
      <c r="V58" s="328">
        <f>+IF(V57&lt;0,V57+U58,0)</f>
        <v>0</v>
      </c>
      <c r="W58" s="328">
        <f t="shared" ref="W58:W59" si="5">+IF(V58&lt;0,0,U58)</f>
        <v>0</v>
      </c>
    </row>
    <row r="59" spans="1:26" ht="15" customHeight="1" x14ac:dyDescent="0.25">
      <c r="A59" s="601"/>
      <c r="B59" s="601"/>
      <c r="C59" s="397" t="s">
        <v>256</v>
      </c>
      <c r="D59" s="398"/>
      <c r="E59" s="398"/>
      <c r="F59" s="399">
        <v>0.2</v>
      </c>
      <c r="G59" s="382">
        <f>IF(G58&gt;0,G58*F59,0)</f>
        <v>0</v>
      </c>
      <c r="H59" s="237"/>
      <c r="I59" s="263">
        <f t="shared" si="3"/>
        <v>0</v>
      </c>
      <c r="J59" s="861"/>
      <c r="K59" s="862"/>
      <c r="L59" s="863"/>
      <c r="M59" s="449"/>
      <c r="O59" s="281"/>
      <c r="P59" s="281"/>
      <c r="Q59" s="281"/>
      <c r="T59" s="240" t="s">
        <v>239</v>
      </c>
      <c r="U59" s="328">
        <f>+I92</f>
        <v>0</v>
      </c>
      <c r="V59" s="328">
        <f>+IF(V58&lt;0,U59+V58,0)</f>
        <v>0</v>
      </c>
      <c r="W59" s="328">
        <f t="shared" si="5"/>
        <v>0</v>
      </c>
    </row>
    <row r="60" spans="1:26" ht="15" customHeight="1" x14ac:dyDescent="0.25">
      <c r="A60" s="601"/>
      <c r="B60" s="601"/>
      <c r="C60" s="852" t="s">
        <v>258</v>
      </c>
      <c r="D60" s="689"/>
      <c r="E60" s="689"/>
      <c r="F60" s="690"/>
      <c r="G60" s="259">
        <f>IFERROR(G58-G59,0)</f>
        <v>0</v>
      </c>
      <c r="H60" s="237"/>
      <c r="I60" s="260">
        <f t="shared" si="4"/>
        <v>0</v>
      </c>
      <c r="J60" s="861"/>
      <c r="K60" s="862"/>
      <c r="L60" s="863"/>
      <c r="M60" s="449"/>
      <c r="O60" s="238"/>
      <c r="P60" s="238"/>
    </row>
    <row r="61" spans="1:26" ht="15" customHeight="1" x14ac:dyDescent="0.25">
      <c r="A61" s="601"/>
      <c r="B61" s="601"/>
      <c r="C61" s="827" t="s">
        <v>257</v>
      </c>
      <c r="D61" s="666"/>
      <c r="E61" s="667"/>
      <c r="F61" s="379">
        <v>602</v>
      </c>
      <c r="G61" s="246"/>
      <c r="H61" s="237"/>
      <c r="I61" s="263" t="str">
        <f t="shared" si="3"/>
        <v xml:space="preserve"> </v>
      </c>
      <c r="J61" s="861"/>
      <c r="K61" s="862"/>
      <c r="L61" s="863"/>
      <c r="M61" s="449"/>
    </row>
    <row r="62" spans="1:26" ht="15" hidden="1" customHeight="1" x14ac:dyDescent="0.25">
      <c r="A62" s="601"/>
      <c r="B62" s="601"/>
      <c r="C62" s="828"/>
      <c r="D62" s="829"/>
      <c r="E62" s="829"/>
      <c r="F62" s="830"/>
      <c r="G62" s="383">
        <f>+G61-G59</f>
        <v>0</v>
      </c>
      <c r="H62" s="237"/>
      <c r="I62" s="384">
        <f t="shared" si="4"/>
        <v>0</v>
      </c>
      <c r="J62" s="861"/>
      <c r="K62" s="862"/>
      <c r="L62" s="863"/>
      <c r="M62" s="449"/>
    </row>
    <row r="63" spans="1:26" ht="15" customHeight="1" x14ac:dyDescent="0.25">
      <c r="A63" s="601"/>
      <c r="B63" s="601"/>
      <c r="C63" s="831" t="s">
        <v>266</v>
      </c>
      <c r="D63" s="832"/>
      <c r="E63" s="832"/>
      <c r="F63" s="833"/>
      <c r="G63" s="254">
        <f>IFERROR(IF(G62&lt;=0,0,G62),0)</f>
        <v>0</v>
      </c>
      <c r="H63" s="237"/>
      <c r="I63" s="255">
        <f t="shared" si="4"/>
        <v>0</v>
      </c>
      <c r="J63" s="864"/>
      <c r="K63" s="865"/>
      <c r="L63" s="866"/>
      <c r="M63" s="449"/>
      <c r="O63" s="239"/>
      <c r="P63" s="321"/>
      <c r="Q63" s="388"/>
      <c r="R63" s="388"/>
      <c r="S63" s="388"/>
      <c r="T63" s="422" t="s">
        <v>260</v>
      </c>
      <c r="U63" s="423">
        <f>+F93</f>
        <v>1</v>
      </c>
      <c r="V63" s="283"/>
      <c r="W63" s="321"/>
      <c r="X63" s="239"/>
      <c r="Y63" s="355"/>
      <c r="Z63" s="355"/>
    </row>
    <row r="64" spans="1:26" ht="15" customHeight="1" x14ac:dyDescent="0.25">
      <c r="A64" s="601"/>
      <c r="B64" s="601"/>
      <c r="C64" s="238"/>
      <c r="D64" s="238"/>
      <c r="E64" s="238"/>
      <c r="F64" s="238"/>
      <c r="G64" s="261"/>
      <c r="H64" s="238"/>
      <c r="I64" s="261"/>
      <c r="J64" s="247"/>
      <c r="K64" s="238"/>
      <c r="L64" s="238"/>
      <c r="M64" s="238"/>
      <c r="T64" s="424" t="s">
        <v>261</v>
      </c>
      <c r="U64" s="425">
        <f>+ABS(U63)</f>
        <v>1</v>
      </c>
      <c r="V64" s="239"/>
      <c r="W64" s="239"/>
      <c r="X64" s="239"/>
      <c r="Y64" s="239"/>
    </row>
    <row r="65" spans="1:25" ht="15" customHeight="1" x14ac:dyDescent="0.25">
      <c r="A65" s="601"/>
      <c r="B65" s="601"/>
      <c r="C65" s="847" t="s">
        <v>186</v>
      </c>
      <c r="D65" s="848"/>
      <c r="E65" s="848"/>
      <c r="F65" s="394">
        <v>550</v>
      </c>
      <c r="G65" s="267"/>
      <c r="H65" s="405"/>
      <c r="I65" s="402"/>
      <c r="J65" s="849" t="s">
        <v>243</v>
      </c>
      <c r="K65" s="849"/>
      <c r="L65" s="850"/>
      <c r="M65" s="462"/>
      <c r="T65" s="426" t="s">
        <v>259</v>
      </c>
      <c r="U65" s="425" t="str">
        <f>+I93</f>
        <v/>
      </c>
      <c r="V65" s="283"/>
      <c r="W65" s="362"/>
      <c r="X65" s="239"/>
      <c r="Y65" s="360"/>
    </row>
    <row r="66" spans="1:25" ht="15" customHeight="1" x14ac:dyDescent="0.25">
      <c r="A66" s="601"/>
      <c r="B66" s="601"/>
      <c r="C66" s="605" t="s">
        <v>81</v>
      </c>
      <c r="D66" s="606"/>
      <c r="E66" s="606"/>
      <c r="F66" s="269">
        <v>575</v>
      </c>
      <c r="G66" s="270"/>
      <c r="H66" s="268"/>
      <c r="I66" s="257" t="str">
        <f t="shared" ref="I66:I77" si="6">IF(G66=""," ",G66)</f>
        <v xml:space="preserve"> </v>
      </c>
      <c r="J66" s="648" t="s">
        <v>247</v>
      </c>
      <c r="K66" s="649"/>
      <c r="L66" s="802"/>
      <c r="M66" s="462"/>
      <c r="O66" s="281"/>
      <c r="P66" s="281">
        <f>+COUNT(G54:G57,I54:I57,G61,I61,G65:G67,I65:I67,G69:G77,I69:I77,G82,I82,F89)</f>
        <v>0</v>
      </c>
      <c r="Q66" s="281"/>
      <c r="R66" s="281"/>
      <c r="S66" s="281"/>
      <c r="T66" s="424" t="s">
        <v>262</v>
      </c>
      <c r="U66" s="423" t="e">
        <f>IF(U63&lt;0,U65+U64,U65-U63)</f>
        <v>#VALUE!</v>
      </c>
      <c r="V66" s="239"/>
      <c r="W66" s="239"/>
      <c r="X66" s="239"/>
      <c r="Y66" s="239"/>
    </row>
    <row r="67" spans="1:25" ht="15" customHeight="1" x14ac:dyDescent="0.25">
      <c r="A67" s="601"/>
      <c r="B67" s="601"/>
      <c r="C67" s="796" t="s">
        <v>312</v>
      </c>
      <c r="D67" s="797"/>
      <c r="E67" s="798"/>
      <c r="F67" s="577"/>
      <c r="G67" s="270"/>
      <c r="H67" s="268"/>
      <c r="I67" s="257" t="str">
        <f t="shared" si="6"/>
        <v xml:space="preserve"> </v>
      </c>
      <c r="J67" s="654"/>
      <c r="K67" s="655"/>
      <c r="L67" s="803"/>
      <c r="M67" s="462"/>
      <c r="O67" s="424">
        <f>+IF(F67=0,0,1)</f>
        <v>0</v>
      </c>
      <c r="P67" s="508">
        <f>+IF(O67=1,COUNT(G67,I67),0)</f>
        <v>0</v>
      </c>
      <c r="Q67" s="568"/>
      <c r="R67" s="568"/>
      <c r="S67" s="568"/>
      <c r="T67" s="424"/>
      <c r="U67" s="423"/>
      <c r="V67" s="239"/>
      <c r="W67" s="239"/>
      <c r="X67" s="239"/>
      <c r="Y67" s="239"/>
    </row>
    <row r="68" spans="1:25" ht="15" customHeight="1" x14ac:dyDescent="0.25">
      <c r="A68" s="601"/>
      <c r="B68" s="601"/>
      <c r="C68" s="834" t="s">
        <v>162</v>
      </c>
      <c r="D68" s="660"/>
      <c r="E68" s="660"/>
      <c r="F68" s="314"/>
      <c r="G68" s="259">
        <f>SUM(G65:G67)</f>
        <v>0</v>
      </c>
      <c r="H68" s="238"/>
      <c r="I68" s="260">
        <f>SUM(I65:I67)</f>
        <v>0</v>
      </c>
      <c r="J68" s="772"/>
      <c r="K68" s="772"/>
      <c r="L68" s="820"/>
      <c r="M68" s="466"/>
      <c r="Q68" s="281"/>
      <c r="R68" s="281"/>
      <c r="S68" s="281"/>
      <c r="T68" s="427" t="s">
        <v>263</v>
      </c>
      <c r="U68" s="428" t="e">
        <f>+U66/U63</f>
        <v>#VALUE!</v>
      </c>
      <c r="V68" s="239"/>
      <c r="W68" s="239"/>
      <c r="X68" s="239"/>
      <c r="Y68" s="239"/>
    </row>
    <row r="69" spans="1:25" ht="15" customHeight="1" x14ac:dyDescent="0.25">
      <c r="A69" s="601"/>
      <c r="B69" s="601"/>
      <c r="C69" s="821" t="s">
        <v>249</v>
      </c>
      <c r="D69" s="662"/>
      <c r="E69" s="662"/>
      <c r="F69" s="269">
        <v>432</v>
      </c>
      <c r="G69" s="270"/>
      <c r="H69" s="238"/>
      <c r="I69" s="257" t="str">
        <f t="shared" si="6"/>
        <v xml:space="preserve"> </v>
      </c>
      <c r="J69" s="648" t="s">
        <v>248</v>
      </c>
      <c r="K69" s="649"/>
      <c r="L69" s="802"/>
      <c r="M69" s="462"/>
      <c r="O69" s="239"/>
      <c r="P69" s="308"/>
      <c r="Q69" s="283"/>
      <c r="R69" s="239"/>
      <c r="S69" s="239"/>
      <c r="T69" s="424" t="s">
        <v>261</v>
      </c>
      <c r="U69" s="428" t="e">
        <f>+ABS(U68)</f>
        <v>#VALUE!</v>
      </c>
      <c r="V69" s="239" t="s">
        <v>264</v>
      </c>
      <c r="W69" s="362"/>
      <c r="X69" s="239"/>
      <c r="Y69" s="360"/>
    </row>
    <row r="70" spans="1:25" ht="15" customHeight="1" x14ac:dyDescent="0.25">
      <c r="A70" s="601"/>
      <c r="B70" s="601"/>
      <c r="C70" s="605" t="s">
        <v>83</v>
      </c>
      <c r="D70" s="606"/>
      <c r="E70" s="606"/>
      <c r="F70" s="269">
        <v>610</v>
      </c>
      <c r="G70" s="270"/>
      <c r="H70" s="238"/>
      <c r="I70" s="257" t="str">
        <f t="shared" si="6"/>
        <v xml:space="preserve"> </v>
      </c>
      <c r="J70" s="651"/>
      <c r="K70" s="652"/>
      <c r="L70" s="804"/>
      <c r="M70" s="462"/>
      <c r="O70" s="238"/>
      <c r="P70" s="282"/>
      <c r="Q70" s="283"/>
      <c r="R70" s="239"/>
      <c r="S70" s="239"/>
      <c r="T70" s="239"/>
    </row>
    <row r="71" spans="1:25" ht="15" customHeight="1" x14ac:dyDescent="0.25">
      <c r="A71" s="601"/>
      <c r="B71" s="601"/>
      <c r="C71" s="605" t="s">
        <v>84</v>
      </c>
      <c r="D71" s="606"/>
      <c r="E71" s="606"/>
      <c r="F71" s="269">
        <v>720</v>
      </c>
      <c r="G71" s="270"/>
      <c r="H71" s="238"/>
      <c r="I71" s="257" t="str">
        <f t="shared" si="6"/>
        <v xml:space="preserve"> </v>
      </c>
      <c r="J71" s="651"/>
      <c r="K71" s="652"/>
      <c r="L71" s="804"/>
      <c r="M71" s="462"/>
    </row>
    <row r="72" spans="1:25" ht="15" customHeight="1" x14ac:dyDescent="0.25">
      <c r="A72" s="601"/>
      <c r="B72" s="601"/>
      <c r="C72" s="605" t="s">
        <v>85</v>
      </c>
      <c r="D72" s="606"/>
      <c r="E72" s="606"/>
      <c r="F72" s="269">
        <v>750</v>
      </c>
      <c r="G72" s="270"/>
      <c r="H72" s="238"/>
      <c r="I72" s="257" t="str">
        <f t="shared" si="6"/>
        <v xml:space="preserve"> </v>
      </c>
      <c r="J72" s="651"/>
      <c r="K72" s="652"/>
      <c r="L72" s="804"/>
      <c r="M72" s="462"/>
      <c r="O72" s="330"/>
      <c r="P72" s="330"/>
      <c r="Q72" s="330"/>
    </row>
    <row r="73" spans="1:25" ht="15" customHeight="1" x14ac:dyDescent="0.25">
      <c r="A73" s="601"/>
      <c r="B73" s="601"/>
      <c r="C73" s="605" t="s">
        <v>86</v>
      </c>
      <c r="D73" s="606"/>
      <c r="E73" s="606"/>
      <c r="F73" s="269">
        <v>757</v>
      </c>
      <c r="G73" s="270"/>
      <c r="H73" s="238"/>
      <c r="I73" s="257" t="str">
        <f t="shared" si="6"/>
        <v xml:space="preserve"> </v>
      </c>
      <c r="J73" s="651"/>
      <c r="K73" s="652"/>
      <c r="L73" s="804"/>
      <c r="M73" s="462"/>
      <c r="O73" s="857"/>
      <c r="P73" s="857"/>
      <c r="Q73" s="238"/>
    </row>
    <row r="74" spans="1:25" ht="15" customHeight="1" x14ac:dyDescent="0.25">
      <c r="A74" s="601"/>
      <c r="B74" s="601"/>
      <c r="C74" s="628" t="s">
        <v>143</v>
      </c>
      <c r="D74" s="629"/>
      <c r="E74" s="629"/>
      <c r="F74" s="269">
        <v>761</v>
      </c>
      <c r="G74" s="270"/>
      <c r="H74" s="238"/>
      <c r="I74" s="257" t="str">
        <f t="shared" si="6"/>
        <v xml:space="preserve"> </v>
      </c>
      <c r="J74" s="651"/>
      <c r="K74" s="652"/>
      <c r="L74" s="804"/>
      <c r="M74" s="462"/>
      <c r="O74" s="857"/>
      <c r="P74" s="857"/>
      <c r="Q74" s="331"/>
      <c r="S74" s="312"/>
      <c r="T74" s="312"/>
      <c r="U74" s="244"/>
      <c r="V74" s="244"/>
    </row>
    <row r="75" spans="1:25" ht="15" customHeight="1" x14ac:dyDescent="0.25">
      <c r="A75" s="601"/>
      <c r="B75" s="601"/>
      <c r="C75" s="389" t="s">
        <v>190</v>
      </c>
      <c r="D75" s="390"/>
      <c r="E75" s="390"/>
      <c r="F75" s="273">
        <v>762</v>
      </c>
      <c r="G75" s="270"/>
      <c r="H75" s="238"/>
      <c r="I75" s="257" t="str">
        <f t="shared" si="6"/>
        <v xml:space="preserve"> </v>
      </c>
      <c r="J75" s="651"/>
      <c r="K75" s="652"/>
      <c r="L75" s="804"/>
      <c r="M75" s="462"/>
      <c r="O75" s="857"/>
      <c r="P75" s="857"/>
      <c r="Q75" s="331"/>
      <c r="T75" s="232"/>
      <c r="U75" s="244"/>
      <c r="V75" s="244"/>
    </row>
    <row r="76" spans="1:25" ht="15" customHeight="1" x14ac:dyDescent="0.25">
      <c r="A76" s="601"/>
      <c r="B76" s="601"/>
      <c r="C76" s="389" t="s">
        <v>192</v>
      </c>
      <c r="D76" s="390"/>
      <c r="E76" s="390"/>
      <c r="F76" s="273">
        <v>763</v>
      </c>
      <c r="G76" s="270"/>
      <c r="H76" s="238"/>
      <c r="I76" s="257" t="str">
        <f t="shared" si="6"/>
        <v xml:space="preserve"> </v>
      </c>
      <c r="J76" s="651"/>
      <c r="K76" s="652"/>
      <c r="L76" s="804"/>
      <c r="M76" s="462"/>
      <c r="O76" s="393"/>
      <c r="P76" s="393"/>
      <c r="Q76" s="331"/>
      <c r="T76" s="232"/>
      <c r="U76" s="244"/>
      <c r="V76" s="244"/>
    </row>
    <row r="77" spans="1:25" ht="15" customHeight="1" x14ac:dyDescent="0.25">
      <c r="A77" s="601"/>
      <c r="B77" s="601"/>
      <c r="C77" s="799" t="s">
        <v>313</v>
      </c>
      <c r="D77" s="800"/>
      <c r="E77" s="801"/>
      <c r="F77" s="572"/>
      <c r="G77" s="270"/>
      <c r="H77" s="238"/>
      <c r="I77" s="257" t="str">
        <f t="shared" si="6"/>
        <v xml:space="preserve"> </v>
      </c>
      <c r="J77" s="654"/>
      <c r="K77" s="655"/>
      <c r="L77" s="803"/>
      <c r="M77" s="462"/>
      <c r="O77" s="424">
        <f>+IF(F77=0,0,1)</f>
        <v>0</v>
      </c>
      <c r="P77" s="508">
        <f>+IF(O77=1,COUNT(G77,I77),0)</f>
        <v>0</v>
      </c>
      <c r="Q77" s="331"/>
      <c r="T77" s="232"/>
      <c r="U77" s="244"/>
      <c r="V77" s="244"/>
    </row>
    <row r="78" spans="1:25" ht="15" customHeight="1" x14ac:dyDescent="0.25">
      <c r="A78" s="601"/>
      <c r="B78" s="601"/>
      <c r="C78" s="834" t="s">
        <v>163</v>
      </c>
      <c r="D78" s="660"/>
      <c r="E78" s="660"/>
      <c r="F78" s="660"/>
      <c r="G78" s="259">
        <f>SUM(G69:G77)</f>
        <v>0</v>
      </c>
      <c r="H78" s="238"/>
      <c r="I78" s="260">
        <f>SUM(I69:I77)</f>
        <v>0</v>
      </c>
      <c r="J78" s="694"/>
      <c r="K78" s="694"/>
      <c r="L78" s="882"/>
      <c r="M78" s="377"/>
      <c r="O78" s="857"/>
      <c r="P78" s="857"/>
      <c r="Q78" s="238"/>
    </row>
    <row r="79" spans="1:25" ht="15" customHeight="1" x14ac:dyDescent="0.25">
      <c r="A79" s="601"/>
      <c r="B79" s="601"/>
      <c r="C79" s="843" t="s">
        <v>244</v>
      </c>
      <c r="D79" s="844"/>
      <c r="E79" s="844"/>
      <c r="F79" s="844"/>
      <c r="G79" s="254">
        <f>+G68-G78</f>
        <v>0</v>
      </c>
      <c r="H79" s="238"/>
      <c r="I79" s="255">
        <f>+I68-I78</f>
        <v>0</v>
      </c>
      <c r="J79" s="910"/>
      <c r="K79" s="910"/>
      <c r="L79" s="911"/>
      <c r="M79" s="377"/>
      <c r="O79" s="238"/>
      <c r="P79" s="238"/>
      <c r="Q79" s="238"/>
    </row>
    <row r="80" spans="1:25" ht="15" customHeight="1" x14ac:dyDescent="0.25">
      <c r="A80" s="601"/>
      <c r="B80" s="601"/>
      <c r="C80" s="401"/>
      <c r="D80" s="238"/>
      <c r="E80" s="238"/>
      <c r="F80" s="238"/>
      <c r="G80" s="261"/>
      <c r="H80" s="238"/>
      <c r="I80" s="261"/>
      <c r="J80" s="247"/>
      <c r="O80" s="238"/>
      <c r="P80" s="238"/>
      <c r="Q80" s="238"/>
    </row>
    <row r="81" spans="1:22" ht="15" customHeight="1" x14ac:dyDescent="0.25">
      <c r="A81" s="601"/>
      <c r="B81" s="601"/>
      <c r="C81" s="644" t="s">
        <v>175</v>
      </c>
      <c r="D81" s="645"/>
      <c r="E81" s="645"/>
      <c r="F81" s="274">
        <v>770</v>
      </c>
      <c r="G81" s="275">
        <f>+G34+G79+(G58-G63)</f>
        <v>0</v>
      </c>
      <c r="I81" s="276">
        <f>+I34+I79+(I60-I63)</f>
        <v>0</v>
      </c>
      <c r="J81" s="824" t="s">
        <v>176</v>
      </c>
      <c r="K81" s="824"/>
      <c r="L81" s="825"/>
      <c r="M81" s="464"/>
      <c r="O81" s="238"/>
      <c r="P81" s="238"/>
      <c r="Q81" s="238"/>
    </row>
    <row r="82" spans="1:22" ht="15" customHeight="1" x14ac:dyDescent="0.25">
      <c r="A82" s="601"/>
      <c r="B82" s="601"/>
      <c r="C82" s="605" t="s">
        <v>87</v>
      </c>
      <c r="D82" s="606"/>
      <c r="E82" s="606"/>
      <c r="F82" s="273">
        <v>796</v>
      </c>
      <c r="G82" s="270"/>
      <c r="I82" s="257" t="str">
        <f t="shared" ref="I82" si="7">IF(G82=""," ",G82)</f>
        <v xml:space="preserve"> </v>
      </c>
      <c r="J82" s="606" t="s">
        <v>247</v>
      </c>
      <c r="K82" s="606"/>
      <c r="L82" s="826"/>
      <c r="M82" s="284"/>
      <c r="O82" s="238"/>
      <c r="P82" s="238"/>
      <c r="Q82" s="238"/>
    </row>
    <row r="83" spans="1:22" ht="15" customHeight="1" x14ac:dyDescent="0.25">
      <c r="C83" s="611" t="s">
        <v>174</v>
      </c>
      <c r="D83" s="612"/>
      <c r="E83" s="612"/>
      <c r="F83" s="277">
        <v>820</v>
      </c>
      <c r="G83" s="278">
        <f>+G81-G82</f>
        <v>0</v>
      </c>
      <c r="I83" s="369" t="str">
        <f>+IFERROR(I81-I82,"")</f>
        <v/>
      </c>
      <c r="J83" s="822" t="s">
        <v>177</v>
      </c>
      <c r="K83" s="822"/>
      <c r="L83" s="823"/>
      <c r="M83" s="465"/>
      <c r="O83" s="238"/>
      <c r="P83" s="238"/>
      <c r="Q83" s="238"/>
    </row>
    <row r="84" spans="1:22" ht="15" customHeight="1" x14ac:dyDescent="0.25">
      <c r="E84" s="280"/>
      <c r="F84" s="280"/>
      <c r="G84" s="280"/>
      <c r="I84" s="261"/>
      <c r="J84" s="247"/>
      <c r="K84" s="238"/>
      <c r="L84" s="238"/>
      <c r="M84" s="238"/>
    </row>
    <row r="85" spans="1:22" ht="15" customHeight="1" x14ac:dyDescent="0.25">
      <c r="C85" s="237"/>
      <c r="F85" s="621" t="s">
        <v>153</v>
      </c>
      <c r="G85" s="622"/>
      <c r="I85" s="286" t="s">
        <v>154</v>
      </c>
      <c r="J85" s="524"/>
      <c r="K85" s="615" t="str">
        <f>+T42</f>
        <v>alle Zellen ausfüllen</v>
      </c>
      <c r="L85" s="615"/>
      <c r="M85" s="454"/>
    </row>
    <row r="86" spans="1:22" ht="15" customHeight="1" x14ac:dyDescent="0.25">
      <c r="C86" s="644" t="s">
        <v>4</v>
      </c>
      <c r="D86" s="645"/>
      <c r="E86" s="645"/>
      <c r="F86" s="646">
        <f>+G83</f>
        <v>0</v>
      </c>
      <c r="G86" s="647"/>
      <c r="I86" s="287" t="str">
        <f>+I83</f>
        <v/>
      </c>
      <c r="J86" s="524"/>
      <c r="K86" s="615"/>
      <c r="L86" s="615"/>
      <c r="M86" s="454"/>
      <c r="P86" s="326"/>
    </row>
    <row r="87" spans="1:22" ht="15" customHeight="1" x14ac:dyDescent="0.25">
      <c r="C87" s="605" t="s">
        <v>142</v>
      </c>
      <c r="D87" s="606"/>
      <c r="E87" s="606"/>
      <c r="F87" s="617">
        <f>+G69</f>
        <v>0</v>
      </c>
      <c r="G87" s="618"/>
      <c r="H87" s="339"/>
      <c r="I87" s="287">
        <f t="shared" ref="I87:I92" si="8">+F87</f>
        <v>0</v>
      </c>
      <c r="J87" s="524"/>
      <c r="K87" s="615"/>
      <c r="L87" s="615"/>
      <c r="M87" s="454"/>
      <c r="P87" s="326"/>
      <c r="Q87" s="325"/>
    </row>
    <row r="88" spans="1:22" ht="15" customHeight="1" x14ac:dyDescent="0.25">
      <c r="B88" s="623"/>
      <c r="C88" s="605" t="s">
        <v>266</v>
      </c>
      <c r="D88" s="606"/>
      <c r="E88" s="606"/>
      <c r="F88" s="617">
        <f>+G63</f>
        <v>0</v>
      </c>
      <c r="G88" s="618"/>
      <c r="H88" s="339"/>
      <c r="I88" s="287">
        <f t="shared" si="8"/>
        <v>0</v>
      </c>
      <c r="J88" s="524"/>
      <c r="K88" s="615"/>
      <c r="L88" s="615"/>
      <c r="M88" s="454"/>
      <c r="O88" s="295"/>
      <c r="P88" s="237"/>
      <c r="Q88" s="237"/>
      <c r="R88" s="327"/>
      <c r="S88" s="237"/>
      <c r="T88" s="237"/>
      <c r="U88" s="237"/>
      <c r="V88" s="237"/>
    </row>
    <row r="89" spans="1:22" ht="15" customHeight="1" x14ac:dyDescent="0.25">
      <c r="B89" s="623"/>
      <c r="C89" s="605" t="s">
        <v>209</v>
      </c>
      <c r="D89" s="606"/>
      <c r="E89" s="606"/>
      <c r="F89" s="619"/>
      <c r="G89" s="620"/>
      <c r="H89" s="339"/>
      <c r="I89" s="287">
        <f t="shared" si="8"/>
        <v>0</v>
      </c>
      <c r="J89" s="524"/>
      <c r="K89" s="615"/>
      <c r="L89" s="615"/>
      <c r="M89" s="454"/>
      <c r="N89" s="294"/>
      <c r="O89" s="237"/>
      <c r="P89" s="237"/>
      <c r="Q89" s="237"/>
      <c r="R89" s="237"/>
      <c r="S89" s="237"/>
      <c r="T89" s="237"/>
      <c r="U89" s="237"/>
      <c r="V89" s="237"/>
    </row>
    <row r="90" spans="1:22" ht="15" customHeight="1" x14ac:dyDescent="0.25">
      <c r="B90" s="623"/>
      <c r="C90" s="628" t="s">
        <v>104</v>
      </c>
      <c r="D90" s="629"/>
      <c r="E90" s="288">
        <v>200000</v>
      </c>
      <c r="F90" s="630">
        <f>+IF(F89&gt;E90,E90,0)</f>
        <v>0</v>
      </c>
      <c r="G90" s="631"/>
      <c r="H90" s="353"/>
      <c r="I90" s="290">
        <f t="shared" si="8"/>
        <v>0</v>
      </c>
      <c r="J90" s="524"/>
      <c r="K90" s="615"/>
      <c r="L90" s="615"/>
      <c r="M90" s="454"/>
      <c r="N90" s="294"/>
      <c r="O90" s="237"/>
      <c r="P90" s="237"/>
      <c r="Q90" s="237"/>
      <c r="R90" s="237"/>
      <c r="S90" s="237"/>
      <c r="T90" s="237"/>
      <c r="U90" s="237"/>
      <c r="V90" s="237"/>
    </row>
    <row r="91" spans="1:22" ht="15" customHeight="1" x14ac:dyDescent="0.25">
      <c r="B91" s="623"/>
      <c r="C91" s="605" t="s">
        <v>149</v>
      </c>
      <c r="D91" s="606"/>
      <c r="E91" s="606"/>
      <c r="F91" s="607">
        <f>+IF(F89&gt;E90,F89-F90,0)</f>
        <v>0</v>
      </c>
      <c r="G91" s="608"/>
      <c r="H91" s="353"/>
      <c r="I91" s="290">
        <f t="shared" si="8"/>
        <v>0</v>
      </c>
      <c r="J91" s="524"/>
      <c r="K91" s="615"/>
      <c r="L91" s="615"/>
      <c r="M91" s="454"/>
      <c r="N91" s="294"/>
      <c r="O91" s="237"/>
      <c r="P91" s="237"/>
      <c r="Q91" s="237"/>
      <c r="R91" s="237"/>
      <c r="S91" s="237"/>
      <c r="T91" s="237"/>
      <c r="U91" s="237"/>
      <c r="V91" s="237"/>
    </row>
    <row r="92" spans="1:22" ht="15" customHeight="1" x14ac:dyDescent="0.25">
      <c r="B92" s="623"/>
      <c r="C92" s="605" t="s">
        <v>151</v>
      </c>
      <c r="D92" s="606"/>
      <c r="E92" s="606"/>
      <c r="F92" s="609">
        <f>+F91*10%</f>
        <v>0</v>
      </c>
      <c r="G92" s="610"/>
      <c r="I92" s="292">
        <f t="shared" si="8"/>
        <v>0</v>
      </c>
      <c r="J92" s="524"/>
      <c r="K92" s="615"/>
      <c r="L92" s="615"/>
      <c r="M92" s="454"/>
      <c r="N92" s="294"/>
      <c r="O92" s="237"/>
      <c r="P92" s="237"/>
      <c r="Q92" s="237"/>
      <c r="R92" s="237"/>
      <c r="S92" s="237"/>
      <c r="T92" s="237"/>
      <c r="U92" s="237"/>
      <c r="V92" s="237"/>
    </row>
    <row r="93" spans="1:22" ht="14.1" hidden="1" customHeight="1" x14ac:dyDescent="0.25">
      <c r="C93" s="611" t="s">
        <v>152</v>
      </c>
      <c r="D93" s="612"/>
      <c r="E93" s="612"/>
      <c r="F93" s="613">
        <f>IF(SUM(F86,F87,F88,F92)=0,1,SUM(F86,F87,F88,F92))</f>
        <v>1</v>
      </c>
      <c r="G93" s="614"/>
      <c r="I93" s="578" t="str">
        <f>IFERROR(I86+I87+I88+I92,"")</f>
        <v/>
      </c>
      <c r="J93" s="334"/>
      <c r="K93" s="615"/>
      <c r="L93" s="615"/>
      <c r="M93" s="454"/>
      <c r="N93" s="294"/>
      <c r="O93" s="366" t="str">
        <f>+IF(H104=0,I83,0)</f>
        <v/>
      </c>
      <c r="P93" s="237"/>
      <c r="Q93" s="237"/>
      <c r="R93" s="237"/>
      <c r="S93" s="237"/>
      <c r="T93" s="237"/>
      <c r="U93" s="237"/>
      <c r="V93" s="237"/>
    </row>
    <row r="94" spans="1:22" ht="15" customHeight="1" x14ac:dyDescent="0.25">
      <c r="C94" s="284"/>
      <c r="D94" s="284"/>
      <c r="E94" s="284"/>
      <c r="F94" s="285"/>
      <c r="G94" s="354"/>
      <c r="I94" s="247"/>
      <c r="J94" s="524"/>
      <c r="K94" s="615"/>
      <c r="L94" s="615"/>
      <c r="M94" s="454"/>
      <c r="N94" s="294"/>
      <c r="O94" s="364"/>
      <c r="P94" s="237"/>
      <c r="Q94" s="237"/>
      <c r="R94" s="237"/>
      <c r="S94" s="237"/>
      <c r="T94" s="237"/>
      <c r="U94" s="237"/>
      <c r="V94" s="237"/>
    </row>
    <row r="95" spans="1:22" ht="15" customHeight="1" x14ac:dyDescent="0.25">
      <c r="C95" s="280"/>
      <c r="D95" s="280"/>
      <c r="E95" s="908" t="s">
        <v>156</v>
      </c>
      <c r="F95" s="908"/>
      <c r="G95" s="908"/>
      <c r="H95" s="908"/>
      <c r="I95" s="486" t="str">
        <f>IFERROR(I93-F93," ")</f>
        <v xml:space="preserve"> </v>
      </c>
      <c r="J95" s="468"/>
      <c r="K95" s="616" t="str" cm="1">
        <f t="array" ref="K95">+_xlfn.IFS(U52=0,V52,U52=1,V51,U52=2,V53)</f>
        <v>Änderung massgebendes Einkommen siehe Gesuchstellende 2.</v>
      </c>
      <c r="L95" s="616"/>
      <c r="M95" s="616"/>
      <c r="N95" s="294"/>
      <c r="O95" s="364"/>
      <c r="P95" s="237"/>
      <c r="Q95" s="237"/>
      <c r="R95" s="237"/>
      <c r="S95" s="237"/>
      <c r="T95" s="237"/>
      <c r="U95" s="237"/>
      <c r="V95" s="237"/>
    </row>
    <row r="96" spans="1:22" ht="15" customHeight="1" x14ac:dyDescent="0.25">
      <c r="E96" s="909" t="s">
        <v>157</v>
      </c>
      <c r="F96" s="909"/>
      <c r="G96" s="909"/>
      <c r="H96" s="909"/>
      <c r="I96" s="487">
        <f>+IFERROR(U68,0)</f>
        <v>0</v>
      </c>
      <c r="J96" s="468"/>
      <c r="K96" s="616"/>
      <c r="L96" s="616"/>
      <c r="M96" s="616"/>
      <c r="N96" s="294"/>
      <c r="O96" s="365" cm="1">
        <f t="array" ref="O96">+_xlfn.IFS(H104=0,F87,H109=2,C110,H118=3,C119,H123=4,C127,H123=5,C131)</f>
        <v>0</v>
      </c>
      <c r="P96" s="237">
        <v>2</v>
      </c>
      <c r="Q96" s="237"/>
      <c r="R96" s="237"/>
      <c r="S96" s="237"/>
      <c r="T96" s="237"/>
      <c r="U96" s="237"/>
      <c r="V96" s="237"/>
    </row>
    <row r="97" spans="2:26" ht="15" customHeight="1" x14ac:dyDescent="0.25">
      <c r="E97" s="293"/>
      <c r="F97" s="336"/>
      <c r="G97" s="336"/>
      <c r="H97" s="336"/>
      <c r="I97" s="337"/>
      <c r="J97" s="468"/>
      <c r="K97" s="616"/>
      <c r="L97" s="616"/>
      <c r="M97" s="616"/>
      <c r="N97" s="294"/>
      <c r="O97" s="364"/>
      <c r="P97" s="237"/>
      <c r="Q97" s="237"/>
      <c r="R97" s="237"/>
      <c r="S97" s="237"/>
      <c r="T97" s="237"/>
      <c r="U97" s="237"/>
      <c r="V97" s="237"/>
    </row>
    <row r="98" spans="2:26" ht="15" hidden="1" customHeight="1" x14ac:dyDescent="0.25">
      <c r="E98" s="293"/>
      <c r="F98" s="336"/>
      <c r="G98" s="336"/>
      <c r="H98" s="336"/>
      <c r="I98" s="337"/>
      <c r="J98" s="468"/>
      <c r="K98" s="468"/>
      <c r="L98" s="468"/>
      <c r="M98" s="452"/>
      <c r="N98" s="294"/>
      <c r="O98" s="364"/>
      <c r="P98" s="237"/>
      <c r="Q98" s="237"/>
      <c r="R98" s="237"/>
      <c r="S98" s="237"/>
      <c r="T98" s="237"/>
      <c r="U98" s="237"/>
      <c r="V98" s="237"/>
    </row>
    <row r="99" spans="2:26" ht="15" customHeight="1" x14ac:dyDescent="0.25">
      <c r="E99" s="293"/>
      <c r="F99" s="336"/>
      <c r="G99" s="336"/>
      <c r="H99" s="336"/>
      <c r="I99" s="337"/>
      <c r="J99" s="468"/>
      <c r="K99" s="616" t="s">
        <v>246</v>
      </c>
      <c r="L99" s="616"/>
      <c r="M99" s="616"/>
      <c r="N99" s="294"/>
      <c r="O99" s="366" cm="1">
        <f t="array" ref="O99">+_xlfn.IFS(H104=0,F88,H109=2,E110,H118=3,E119,H123=4,E127,H123=5,E131)</f>
        <v>0</v>
      </c>
      <c r="P99" s="237">
        <v>1</v>
      </c>
      <c r="Q99" s="237"/>
      <c r="R99" s="237"/>
      <c r="S99" s="237"/>
      <c r="T99" s="237"/>
      <c r="U99" s="237"/>
      <c r="V99" s="237"/>
    </row>
    <row r="100" spans="2:26" ht="15" customHeight="1" x14ac:dyDescent="0.25">
      <c r="C100" s="237"/>
      <c r="E100" s="293"/>
      <c r="F100" s="336"/>
      <c r="G100" s="336"/>
      <c r="H100" s="336"/>
      <c r="I100" s="337"/>
      <c r="J100" s="468"/>
      <c r="K100" s="616"/>
      <c r="L100" s="616"/>
      <c r="M100" s="616"/>
      <c r="N100" s="294"/>
      <c r="O100" s="364"/>
      <c r="P100" s="237"/>
      <c r="Q100" s="237"/>
      <c r="R100" s="237"/>
      <c r="S100" s="237"/>
      <c r="T100" s="237"/>
      <c r="U100" s="237"/>
      <c r="V100" s="237"/>
    </row>
    <row r="101" spans="2:26" ht="15" customHeight="1" x14ac:dyDescent="0.25">
      <c r="F101" s="339"/>
      <c r="G101" s="338"/>
      <c r="H101" s="339"/>
      <c r="I101" s="340"/>
      <c r="J101" s="468"/>
      <c r="K101" s="616"/>
      <c r="L101" s="616"/>
      <c r="M101" s="616"/>
      <c r="N101" s="294"/>
      <c r="O101" s="364"/>
      <c r="P101" s="237"/>
      <c r="Q101" s="237"/>
      <c r="R101" s="237"/>
      <c r="S101" s="237"/>
      <c r="T101" s="237"/>
      <c r="U101" s="237"/>
      <c r="V101" s="237"/>
    </row>
    <row r="102" spans="2:26" ht="43.5" customHeight="1" x14ac:dyDescent="0.25">
      <c r="C102" s="593"/>
      <c r="D102" s="593"/>
      <c r="E102" s="593"/>
      <c r="F102" s="593"/>
      <c r="G102" s="281"/>
      <c r="H102" s="356"/>
      <c r="I102" s="341"/>
      <c r="J102" s="468"/>
      <c r="K102" s="616"/>
      <c r="L102" s="616"/>
      <c r="M102" s="616"/>
      <c r="N102" s="294"/>
      <c r="O102" s="366" cm="1">
        <f t="array" ref="O102">+_xlfn.IFS(H104=0,I92,H109=2,G110,H118=3,G119,H123=4,G127,H123=5,G131)</f>
        <v>0</v>
      </c>
      <c r="P102" s="237">
        <v>3</v>
      </c>
      <c r="Q102" s="237"/>
      <c r="R102" s="237"/>
      <c r="S102" s="237"/>
      <c r="T102" s="237"/>
      <c r="U102" s="237"/>
      <c r="V102" s="237"/>
    </row>
    <row r="103" spans="2:26" ht="15" customHeight="1" x14ac:dyDescent="0.25">
      <c r="C103" s="590"/>
      <c r="D103" s="590"/>
      <c r="E103" s="590"/>
      <c r="F103" s="590"/>
      <c r="G103" s="590"/>
      <c r="H103" s="356"/>
      <c r="J103" s="604"/>
      <c r="K103" s="604"/>
      <c r="L103" s="604"/>
      <c r="M103" s="453"/>
      <c r="N103" s="294"/>
      <c r="O103" s="364"/>
      <c r="P103" s="237"/>
      <c r="Q103" s="237"/>
      <c r="R103" s="237"/>
      <c r="S103" s="237"/>
      <c r="T103" s="237"/>
      <c r="U103" s="237"/>
      <c r="V103" s="237"/>
    </row>
    <row r="104" spans="2:26" ht="15" customHeight="1" x14ac:dyDescent="0.25">
      <c r="C104" s="593"/>
      <c r="D104" s="593"/>
      <c r="E104" s="593"/>
      <c r="F104" s="593"/>
      <c r="G104" s="593"/>
      <c r="H104" s="356">
        <f>+IF(I83&lt;0,1,0)</f>
        <v>0</v>
      </c>
      <c r="I104" s="341"/>
      <c r="J104" s="342"/>
      <c r="K104" s="344" t="s">
        <v>4</v>
      </c>
      <c r="L104" s="343"/>
      <c r="M104" s="343"/>
      <c r="N104" s="294"/>
      <c r="O104" s="237"/>
      <c r="P104" s="237"/>
      <c r="Q104" s="237"/>
      <c r="R104" s="237"/>
      <c r="S104" s="237"/>
      <c r="T104" s="237"/>
      <c r="U104" s="237"/>
      <c r="V104" s="237"/>
    </row>
    <row r="105" spans="2:26" ht="15" customHeight="1" x14ac:dyDescent="0.25">
      <c r="C105" s="239"/>
      <c r="D105" s="584"/>
      <c r="E105" s="598"/>
      <c r="F105" s="598"/>
      <c r="G105" s="430"/>
      <c r="H105" s="357"/>
      <c r="I105" s="233"/>
      <c r="J105" s="342"/>
      <c r="K105" s="471" t="str">
        <f>I86</f>
        <v/>
      </c>
      <c r="L105" s="344"/>
      <c r="M105" s="344"/>
      <c r="N105" s="294"/>
      <c r="O105" s="297"/>
      <c r="P105" s="297"/>
      <c r="Q105" s="297"/>
      <c r="R105" s="297"/>
      <c r="S105" s="297"/>
      <c r="T105" s="297"/>
      <c r="U105" s="297"/>
      <c r="V105" s="297"/>
    </row>
    <row r="106" spans="2:26" ht="15" customHeight="1" x14ac:dyDescent="0.25">
      <c r="C106" s="321"/>
      <c r="D106" s="584"/>
      <c r="E106" s="599"/>
      <c r="F106" s="599"/>
      <c r="G106" s="321"/>
      <c r="H106" s="357"/>
      <c r="I106" s="233"/>
      <c r="J106" s="342"/>
      <c r="K106" s="344"/>
      <c r="L106" s="344"/>
      <c r="M106" s="344"/>
      <c r="N106" s="297"/>
    </row>
    <row r="107" spans="2:26" ht="15" customHeight="1" x14ac:dyDescent="0.25">
      <c r="C107" s="586"/>
      <c r="D107" s="586"/>
      <c r="E107" s="587"/>
      <c r="F107" s="587"/>
      <c r="G107" s="431"/>
      <c r="H107" s="357"/>
      <c r="I107" s="233"/>
      <c r="J107" s="342"/>
      <c r="K107" s="344" t="s">
        <v>269</v>
      </c>
      <c r="L107" s="344"/>
      <c r="M107" s="344"/>
    </row>
    <row r="108" spans="2:26" ht="15" customHeight="1" x14ac:dyDescent="0.25">
      <c r="C108" s="586"/>
      <c r="D108" s="586"/>
      <c r="E108" s="587"/>
      <c r="F108" s="587"/>
      <c r="G108" s="431"/>
      <c r="H108" s="358">
        <f>+IF(G106&lt;0,0,1)</f>
        <v>1</v>
      </c>
      <c r="I108" s="233"/>
      <c r="J108" s="342"/>
      <c r="K108" s="345">
        <f>+I87</f>
        <v>0</v>
      </c>
      <c r="L108" s="344"/>
      <c r="M108" s="344"/>
    </row>
    <row r="109" spans="2:26" s="232" customFormat="1" ht="15" customHeight="1" x14ac:dyDescent="0.25">
      <c r="B109" s="385"/>
      <c r="C109" s="595"/>
      <c r="D109" s="595"/>
      <c r="E109" s="596"/>
      <c r="F109" s="596"/>
      <c r="G109" s="432"/>
      <c r="H109" s="357">
        <f>+IF(G106&lt;0,0,2)</f>
        <v>2</v>
      </c>
      <c r="I109" s="233"/>
      <c r="J109" s="342"/>
      <c r="K109" s="344"/>
      <c r="L109" s="344"/>
      <c r="M109" s="344"/>
      <c r="N109" s="231"/>
      <c r="O109" s="231"/>
      <c r="P109" s="231"/>
      <c r="Q109" s="231"/>
      <c r="R109" s="231"/>
      <c r="S109" s="231"/>
      <c r="T109" s="231"/>
      <c r="U109" s="231"/>
      <c r="V109" s="231"/>
      <c r="W109" s="231"/>
      <c r="X109" s="231"/>
      <c r="Y109" s="231"/>
      <c r="Z109" s="231"/>
    </row>
    <row r="110" spans="2:26" s="232" customFormat="1" ht="15" customHeight="1" x14ac:dyDescent="0.25">
      <c r="B110" s="385"/>
      <c r="C110" s="597"/>
      <c r="D110" s="597"/>
      <c r="E110" s="587"/>
      <c r="F110" s="587"/>
      <c r="G110" s="433"/>
      <c r="H110" s="357"/>
      <c r="I110" s="233"/>
      <c r="J110" s="342"/>
      <c r="K110" s="344" t="s">
        <v>270</v>
      </c>
      <c r="L110" s="344"/>
      <c r="M110" s="344"/>
      <c r="N110" s="231"/>
      <c r="O110" s="231"/>
      <c r="P110" s="231"/>
      <c r="Q110" s="231"/>
      <c r="R110" s="231"/>
      <c r="S110" s="231"/>
      <c r="T110" s="231"/>
      <c r="U110" s="231"/>
      <c r="V110" s="231"/>
      <c r="W110" s="231"/>
      <c r="X110" s="231"/>
      <c r="Y110" s="231"/>
      <c r="Z110" s="231"/>
    </row>
    <row r="111" spans="2:26" s="232" customFormat="1" ht="15" customHeight="1" x14ac:dyDescent="0.25">
      <c r="B111" s="385"/>
      <c r="C111" s="239"/>
      <c r="D111" s="239"/>
      <c r="E111" s="239"/>
      <c r="F111" s="239"/>
      <c r="G111" s="247"/>
      <c r="H111" s="357"/>
      <c r="I111" s="233"/>
      <c r="J111" s="342"/>
      <c r="K111" s="346">
        <f>+G58</f>
        <v>0</v>
      </c>
      <c r="L111" s="344"/>
      <c r="M111" s="344"/>
      <c r="N111" s="231"/>
      <c r="O111" s="231"/>
      <c r="P111" s="231"/>
      <c r="Q111" s="231"/>
      <c r="R111" s="231"/>
      <c r="S111" s="231"/>
      <c r="T111" s="231"/>
      <c r="U111" s="231"/>
      <c r="V111" s="231"/>
      <c r="W111" s="231"/>
      <c r="X111" s="231"/>
      <c r="Y111" s="231"/>
      <c r="Z111" s="231"/>
    </row>
    <row r="112" spans="2:26" s="232" customFormat="1" ht="15" customHeight="1" x14ac:dyDescent="0.25">
      <c r="B112" s="385"/>
      <c r="C112" s="590"/>
      <c r="D112" s="590"/>
      <c r="E112" s="590"/>
      <c r="F112" s="590"/>
      <c r="G112" s="590"/>
      <c r="H112" s="357"/>
      <c r="I112" s="233"/>
      <c r="J112" s="342"/>
      <c r="K112" s="841"/>
      <c r="L112" s="841"/>
      <c r="M112" s="456"/>
      <c r="N112" s="231"/>
      <c r="O112" s="231"/>
      <c r="P112" s="231"/>
      <c r="Q112" s="231"/>
      <c r="R112" s="231"/>
      <c r="S112" s="231"/>
      <c r="T112" s="231"/>
      <c r="U112" s="231"/>
      <c r="V112" s="231"/>
      <c r="W112" s="231"/>
      <c r="X112" s="231"/>
      <c r="Y112" s="231"/>
      <c r="Z112" s="231"/>
    </row>
    <row r="113" spans="2:26" s="232" customFormat="1" ht="15" customHeight="1" x14ac:dyDescent="0.25">
      <c r="B113" s="385"/>
      <c r="C113" s="239"/>
      <c r="D113" s="584"/>
      <c r="E113" s="600"/>
      <c r="F113" s="600"/>
      <c r="G113" s="247"/>
      <c r="H113" s="357"/>
      <c r="I113" s="233"/>
      <c r="J113" s="342"/>
      <c r="K113" s="344" t="s">
        <v>271</v>
      </c>
      <c r="L113" s="344"/>
      <c r="M113" s="344"/>
      <c r="N113" s="231"/>
      <c r="O113" s="231"/>
      <c r="P113" s="231"/>
      <c r="Q113" s="231"/>
      <c r="R113" s="231"/>
      <c r="S113" s="231"/>
      <c r="T113" s="231"/>
      <c r="U113" s="231"/>
      <c r="V113" s="231"/>
      <c r="W113" s="231"/>
      <c r="X113" s="231"/>
      <c r="Y113" s="231"/>
      <c r="Z113" s="231"/>
    </row>
    <row r="114" spans="2:26" s="232" customFormat="1" ht="15" customHeight="1" x14ac:dyDescent="0.25">
      <c r="B114" s="385"/>
      <c r="C114" s="362"/>
      <c r="D114" s="584"/>
      <c r="E114" s="594"/>
      <c r="F114" s="594"/>
      <c r="G114" s="321"/>
      <c r="H114" s="357"/>
      <c r="I114" s="233"/>
      <c r="J114" s="342"/>
      <c r="K114" s="348">
        <f>G61</f>
        <v>0</v>
      </c>
      <c r="L114" s="344"/>
      <c r="M114" s="344"/>
      <c r="N114" s="231"/>
      <c r="O114" s="231"/>
      <c r="P114" s="231"/>
      <c r="Q114" s="231"/>
      <c r="R114" s="231"/>
      <c r="S114" s="231"/>
      <c r="T114" s="231"/>
      <c r="U114" s="231"/>
      <c r="V114" s="231"/>
      <c r="W114" s="231"/>
      <c r="X114" s="231"/>
      <c r="Y114" s="231"/>
      <c r="Z114" s="231"/>
    </row>
    <row r="115" spans="2:26" s="232" customFormat="1" ht="15" customHeight="1" x14ac:dyDescent="0.25">
      <c r="B115" s="385"/>
      <c r="C115" s="586"/>
      <c r="D115" s="586"/>
      <c r="E115" s="587"/>
      <c r="F115" s="587"/>
      <c r="G115" s="431"/>
      <c r="H115" s="357"/>
      <c r="I115" s="233"/>
      <c r="J115" s="342"/>
      <c r="K115" s="344"/>
      <c r="L115" s="344"/>
      <c r="M115" s="344"/>
      <c r="N115" s="231"/>
      <c r="O115" s="231"/>
      <c r="P115" s="231"/>
      <c r="Q115" s="231"/>
      <c r="R115" s="231"/>
      <c r="S115" s="231"/>
      <c r="T115" s="231"/>
      <c r="U115" s="231"/>
      <c r="V115" s="231"/>
      <c r="W115" s="231"/>
      <c r="X115" s="231"/>
      <c r="Y115" s="231"/>
      <c r="Z115" s="231"/>
    </row>
    <row r="116" spans="2:26" s="232" customFormat="1" ht="15" customHeight="1" x14ac:dyDescent="0.25">
      <c r="B116" s="448"/>
      <c r="C116" s="586"/>
      <c r="D116" s="586"/>
      <c r="E116" s="587"/>
      <c r="F116" s="587"/>
      <c r="G116" s="431"/>
      <c r="H116" s="357">
        <f>+IF(G114&lt;0,0,1)</f>
        <v>1</v>
      </c>
      <c r="I116" s="233"/>
      <c r="J116" s="347"/>
      <c r="K116" s="469" t="s">
        <v>5</v>
      </c>
      <c r="L116" s="349"/>
      <c r="M116" s="349"/>
      <c r="N116" s="231"/>
      <c r="O116" s="231"/>
      <c r="P116" s="231"/>
      <c r="Q116" s="231"/>
      <c r="R116" s="231"/>
      <c r="S116" s="231"/>
      <c r="T116" s="231"/>
      <c r="U116" s="231"/>
      <c r="V116" s="231"/>
      <c r="W116" s="231"/>
      <c r="X116" s="231"/>
      <c r="Y116" s="231"/>
      <c r="Z116" s="231"/>
    </row>
    <row r="117" spans="2:26" s="232" customFormat="1" ht="15" customHeight="1" x14ac:dyDescent="0.25">
      <c r="B117" s="385"/>
      <c r="C117" s="457"/>
      <c r="D117" s="457"/>
      <c r="E117" s="455"/>
      <c r="F117" s="455"/>
      <c r="G117" s="431"/>
      <c r="H117" s="357"/>
      <c r="I117" s="233"/>
      <c r="J117" s="347"/>
      <c r="K117" s="348">
        <f>+F89</f>
        <v>0</v>
      </c>
      <c r="L117" s="349"/>
      <c r="M117" s="349"/>
      <c r="N117" s="231"/>
      <c r="O117" s="231"/>
      <c r="P117" s="231"/>
      <c r="Q117" s="231"/>
      <c r="R117" s="231"/>
      <c r="S117" s="231"/>
      <c r="T117" s="231"/>
      <c r="U117" s="231"/>
      <c r="V117" s="231"/>
      <c r="W117" s="231"/>
      <c r="X117" s="231"/>
      <c r="Y117" s="231"/>
      <c r="Z117" s="231"/>
    </row>
    <row r="118" spans="2:26" s="232" customFormat="1" ht="15" customHeight="1" x14ac:dyDescent="0.25">
      <c r="B118" s="385"/>
      <c r="C118" s="595"/>
      <c r="D118" s="595"/>
      <c r="E118" s="596"/>
      <c r="F118" s="596"/>
      <c r="G118" s="432"/>
      <c r="H118" s="357">
        <f>+IF(G114&lt;0,0,3)</f>
        <v>3</v>
      </c>
      <c r="I118" s="233"/>
      <c r="J118" s="347"/>
      <c r="K118" s="349"/>
      <c r="L118" s="349"/>
      <c r="M118" s="349"/>
      <c r="N118" s="231"/>
      <c r="O118" s="231"/>
      <c r="P118" s="231"/>
      <c r="Q118" s="231"/>
      <c r="R118" s="231"/>
      <c r="S118" s="231"/>
      <c r="T118" s="231"/>
      <c r="U118" s="231"/>
      <c r="V118" s="231"/>
      <c r="W118" s="231"/>
      <c r="X118" s="231"/>
      <c r="Y118" s="231"/>
      <c r="Z118" s="231"/>
    </row>
    <row r="119" spans="2:26" ht="30" hidden="1" customHeight="1" x14ac:dyDescent="0.25">
      <c r="C119" s="595"/>
      <c r="D119" s="595"/>
      <c r="E119" s="587"/>
      <c r="F119" s="587"/>
      <c r="G119" s="433"/>
      <c r="H119" s="357"/>
      <c r="I119" s="296"/>
      <c r="J119" s="341"/>
      <c r="K119" s="350"/>
      <c r="L119" s="350"/>
      <c r="M119" s="350"/>
    </row>
    <row r="120" spans="2:26" ht="30.6" hidden="1" thickBot="1" x14ac:dyDescent="0.3">
      <c r="C120" s="239"/>
      <c r="D120" s="239"/>
      <c r="E120" s="239"/>
      <c r="F120" s="239"/>
      <c r="G120" s="247"/>
      <c r="H120" s="357"/>
      <c r="J120" s="351"/>
      <c r="K120" s="352"/>
      <c r="L120" s="352"/>
      <c r="M120" s="352"/>
    </row>
    <row r="121" spans="2:26" ht="20.100000000000001" hidden="1" customHeight="1" x14ac:dyDescent="0.25">
      <c r="B121" s="601"/>
      <c r="C121" s="590"/>
      <c r="D121" s="590"/>
      <c r="E121" s="590"/>
      <c r="F121" s="590"/>
      <c r="G121" s="590"/>
      <c r="H121" s="357"/>
      <c r="O121" s="304" t="s">
        <v>169</v>
      </c>
      <c r="P121" s="304" t="s">
        <v>182</v>
      </c>
      <c r="Q121" s="306" t="s">
        <v>133</v>
      </c>
      <c r="T121" s="719" t="s">
        <v>214</v>
      </c>
      <c r="U121" s="720"/>
    </row>
    <row r="122" spans="2:26" ht="20.100000000000001" hidden="1" customHeight="1" x14ac:dyDescent="0.25">
      <c r="B122" s="601"/>
      <c r="C122" s="239"/>
      <c r="D122" s="584"/>
      <c r="E122" s="593"/>
      <c r="F122" s="593"/>
      <c r="G122" s="247"/>
      <c r="H122" s="357"/>
      <c r="O122" s="305" t="s">
        <v>88</v>
      </c>
      <c r="P122" s="279" t="s">
        <v>179</v>
      </c>
      <c r="Q122" s="310" t="s">
        <v>88</v>
      </c>
      <c r="T122" s="249" t="str">
        <f>+$O$5</f>
        <v>Grund der Änderung</v>
      </c>
      <c r="U122" s="250">
        <f>+IF(C136&lt;&gt;O122,1,0)</f>
        <v>0</v>
      </c>
    </row>
    <row r="123" spans="2:26" ht="20.100000000000001" hidden="1" customHeight="1" x14ac:dyDescent="0.25">
      <c r="B123" s="601"/>
      <c r="C123" s="362"/>
      <c r="D123" s="584"/>
      <c r="E123" s="594"/>
      <c r="F123" s="594"/>
      <c r="G123" s="434"/>
      <c r="H123" s="357">
        <f>+IF(G123&lt;=0,5,4)</f>
        <v>5</v>
      </c>
      <c r="O123" s="305" t="s">
        <v>210</v>
      </c>
      <c r="P123" s="305"/>
      <c r="Q123" s="310">
        <v>12</v>
      </c>
      <c r="T123" s="249" t="str">
        <f>+$P$5</f>
        <v>aktuelles familiäres Verhältnis</v>
      </c>
      <c r="U123" s="370">
        <v>1</v>
      </c>
      <c r="V123" s="240">
        <f>+U123+U122</f>
        <v>1</v>
      </c>
    </row>
    <row r="124" spans="2:26" ht="20.100000000000001" hidden="1" customHeight="1" x14ac:dyDescent="0.25">
      <c r="B124" s="601"/>
      <c r="C124" s="586"/>
      <c r="D124" s="586"/>
      <c r="E124" s="587"/>
      <c r="F124" s="587"/>
      <c r="G124" s="431"/>
      <c r="H124" s="357">
        <f>+IF(G123&lt;0,0,1)</f>
        <v>1</v>
      </c>
      <c r="O124" s="305" t="s">
        <v>211</v>
      </c>
      <c r="P124" s="305"/>
      <c r="Q124" s="310">
        <v>13</v>
      </c>
      <c r="T124" s="249" t="str">
        <f>+C138</f>
        <v>Name Gesuchstellende 1</v>
      </c>
      <c r="U124" s="250">
        <f>IF(AND(C140&gt;0,C142&gt;0,E142&lt;&gt;Q122),1,0)</f>
        <v>0</v>
      </c>
    </row>
    <row r="125" spans="2:26" ht="20.100000000000001" hidden="1" customHeight="1" x14ac:dyDescent="0.25">
      <c r="B125" s="601"/>
      <c r="C125" s="586"/>
      <c r="D125" s="586"/>
      <c r="E125" s="587"/>
      <c r="F125" s="587"/>
      <c r="G125" s="431"/>
      <c r="H125" s="357"/>
      <c r="O125" s="305" t="s">
        <v>212</v>
      </c>
      <c r="P125" s="279"/>
      <c r="T125" s="249" t="str">
        <f>+$G$9</f>
        <v>Name Gesuchstellende 2</v>
      </c>
      <c r="U125" s="250">
        <f>IF(AND(G140&gt;0,G142&gt;0,I142&lt;&gt;Q122),1,0)</f>
        <v>0</v>
      </c>
      <c r="V125" s="231">
        <f>+U125+U123+U122</f>
        <v>1</v>
      </c>
    </row>
    <row r="126" spans="2:26" ht="20.100000000000001" hidden="1" customHeight="1" x14ac:dyDescent="0.25">
      <c r="B126" s="601"/>
      <c r="C126" s="587"/>
      <c r="D126" s="587"/>
      <c r="E126" s="588"/>
      <c r="F126" s="588"/>
      <c r="G126" s="435"/>
      <c r="H126" s="357"/>
      <c r="O126" s="279" t="s">
        <v>213</v>
      </c>
      <c r="T126" s="249">
        <f>+P123</f>
        <v>0</v>
      </c>
      <c r="U126" s="250">
        <f>+IF(G136=P123,1,0)</f>
        <v>0</v>
      </c>
      <c r="V126" s="231">
        <f>U126+U123+U122</f>
        <v>1</v>
      </c>
    </row>
    <row r="127" spans="2:26" ht="20.100000000000001" hidden="1" customHeight="1" thickBot="1" x14ac:dyDescent="0.3">
      <c r="B127" s="601"/>
      <c r="C127" s="589"/>
      <c r="D127" s="589"/>
      <c r="E127" s="589"/>
      <c r="F127" s="589"/>
      <c r="G127" s="436"/>
      <c r="H127" s="363"/>
      <c r="T127" s="251">
        <f>+P124</f>
        <v>0</v>
      </c>
      <c r="U127" s="252">
        <f>IF(G136=P124,2,0)</f>
        <v>0</v>
      </c>
      <c r="V127" s="231">
        <f>+U127+U126+U123+U122</f>
        <v>1</v>
      </c>
    </row>
    <row r="128" spans="2:26" ht="20.100000000000001" hidden="1" customHeight="1" x14ac:dyDescent="0.25">
      <c r="B128" s="601"/>
      <c r="H128" s="289"/>
    </row>
    <row r="129" spans="2:21" ht="20.100000000000001" hidden="1" customHeight="1" x14ac:dyDescent="0.25">
      <c r="B129" s="601"/>
      <c r="C129" s="590"/>
      <c r="D129" s="590"/>
      <c r="E129" s="590"/>
      <c r="F129" s="590"/>
      <c r="G129" s="590"/>
      <c r="H129" s="289"/>
      <c r="T129" s="307"/>
    </row>
    <row r="130" spans="2:21" ht="20.100000000000001" hidden="1" customHeight="1" x14ac:dyDescent="0.25">
      <c r="C130" s="591"/>
      <c r="D130" s="591"/>
      <c r="E130" s="592"/>
      <c r="F130" s="592"/>
      <c r="G130" s="429"/>
      <c r="H130" s="289"/>
      <c r="O130" s="367"/>
      <c r="P130" s="239"/>
    </row>
    <row r="131" spans="2:21" ht="14.1" hidden="1" customHeight="1" x14ac:dyDescent="0.25">
      <c r="B131" s="421"/>
      <c r="C131" s="585"/>
      <c r="D131" s="585"/>
      <c r="E131" s="585"/>
      <c r="F131" s="585"/>
      <c r="G131" s="437"/>
      <c r="H131" s="289"/>
      <c r="O131" s="367"/>
      <c r="P131" s="239"/>
      <c r="Q131" s="244"/>
      <c r="S131" s="232"/>
      <c r="T131" s="906" t="s">
        <v>215</v>
      </c>
      <c r="U131" s="907"/>
    </row>
    <row r="132" spans="2:21" ht="14.1" hidden="1" customHeight="1" x14ac:dyDescent="0.25">
      <c r="B132" s="421"/>
      <c r="O132" s="281"/>
      <c r="P132" s="281"/>
      <c r="Q132" s="281"/>
      <c r="S132" s="232"/>
      <c r="T132" s="253" t="s">
        <v>217</v>
      </c>
      <c r="U132" s="240">
        <v>28</v>
      </c>
    </row>
    <row r="133" spans="2:21" ht="20.100000000000001" hidden="1" customHeight="1" x14ac:dyDescent="0.25">
      <c r="B133" s="421"/>
      <c r="O133" s="281"/>
      <c r="P133" s="281"/>
      <c r="Q133" s="281"/>
      <c r="S133" s="232"/>
      <c r="T133" s="253" t="s">
        <v>114</v>
      </c>
      <c r="U133" s="240">
        <f>+COUNT(I145:I152,I155:I160,G145:G152,G155:G160)</f>
        <v>0</v>
      </c>
    </row>
    <row r="134" spans="2:21" ht="20.100000000000001" customHeight="1" thickBot="1" x14ac:dyDescent="0.3">
      <c r="B134" s="421"/>
      <c r="C134" s="733"/>
      <c r="D134" s="733"/>
      <c r="E134" s="733"/>
      <c r="F134" s="298"/>
      <c r="G134" s="905"/>
      <c r="H134" s="905"/>
      <c r="I134" s="905"/>
      <c r="O134" s="884"/>
      <c r="P134" s="884"/>
      <c r="Q134" s="281"/>
      <c r="S134" s="232"/>
      <c r="T134" s="253" t="s">
        <v>216</v>
      </c>
      <c r="U134" s="240">
        <f>+IF(U133=U132,1,0)</f>
        <v>0</v>
      </c>
    </row>
    <row r="135" spans="2:21" ht="20.100000000000001" customHeight="1" x14ac:dyDescent="0.25">
      <c r="B135" s="421"/>
      <c r="C135" s="899" t="str">
        <f>+$O$5</f>
        <v>Grund der Änderung</v>
      </c>
      <c r="D135" s="900"/>
      <c r="E135" s="901"/>
      <c r="F135" s="298"/>
      <c r="G135" s="724" t="str">
        <f>+$P$5</f>
        <v>aktuelles familiäres Verhältnis</v>
      </c>
      <c r="H135" s="725"/>
      <c r="I135" s="726"/>
      <c r="J135" s="234"/>
      <c r="K135" s="736" t="s">
        <v>193</v>
      </c>
      <c r="L135" s="737"/>
      <c r="M135" s="466"/>
      <c r="O135" s="884"/>
      <c r="P135" s="884"/>
      <c r="Q135" s="281"/>
      <c r="T135" s="232"/>
    </row>
    <row r="136" spans="2:21" ht="20.100000000000001" customHeight="1" thickBot="1" x14ac:dyDescent="0.3">
      <c r="B136" s="421"/>
      <c r="C136" s="727" t="s">
        <v>88</v>
      </c>
      <c r="D136" s="728"/>
      <c r="E136" s="729"/>
      <c r="F136" s="298"/>
      <c r="G136" s="902" t="str">
        <f>+P122</f>
        <v>Konkubinat mit gemeinsamen Kindern</v>
      </c>
      <c r="H136" s="903"/>
      <c r="I136" s="904"/>
      <c r="J136" s="234"/>
      <c r="K136" s="738"/>
      <c r="L136" s="739"/>
      <c r="M136" s="466"/>
      <c r="O136" s="884"/>
      <c r="P136" s="884"/>
      <c r="Q136" s="281"/>
      <c r="T136" s="789" t="s">
        <v>218</v>
      </c>
      <c r="U136" s="789"/>
    </row>
    <row r="137" spans="2:21" ht="20.100000000000001" customHeight="1" thickBot="1" x14ac:dyDescent="0.3">
      <c r="B137" s="421"/>
      <c r="C137" s="299"/>
      <c r="D137" s="298"/>
      <c r="E137" s="298"/>
      <c r="F137" s="298"/>
      <c r="G137" s="298"/>
      <c r="H137" s="298"/>
      <c r="I137" s="298"/>
      <c r="J137" s="234"/>
      <c r="L137" s="396"/>
      <c r="M137" s="396"/>
      <c r="O137" s="593"/>
      <c r="P137" s="593"/>
      <c r="Q137" s="281"/>
      <c r="T137" s="253" t="s">
        <v>219</v>
      </c>
      <c r="U137" s="240" cm="1">
        <f t="array" ref="U137">+_xlfn.IFS(O153+O161=0,28,O153+O161=1,30,O153+O161=2,32)</f>
        <v>28</v>
      </c>
    </row>
    <row r="138" spans="2:21" ht="20.100000000000001" customHeight="1" x14ac:dyDescent="0.25">
      <c r="B138" s="421"/>
      <c r="C138" s="749" t="s">
        <v>165</v>
      </c>
      <c r="D138" s="750"/>
      <c r="E138" s="751"/>
      <c r="F138" s="298"/>
      <c r="G138" s="749" t="s">
        <v>166</v>
      </c>
      <c r="H138" s="750"/>
      <c r="I138" s="751"/>
      <c r="J138" s="234"/>
      <c r="K138" s="752" t="s">
        <v>168</v>
      </c>
      <c r="L138" s="752"/>
      <c r="M138" s="450"/>
      <c r="O138" s="881"/>
      <c r="P138" s="881"/>
      <c r="Q138" s="281"/>
      <c r="R138" s="239"/>
      <c r="S138" s="239"/>
      <c r="T138" s="309" t="s">
        <v>114</v>
      </c>
      <c r="U138" s="240">
        <f>+COUNT(G145:G153,I145:I153,G155:G161,I155:I161)</f>
        <v>0</v>
      </c>
    </row>
    <row r="139" spans="2:21" ht="20.100000000000001" customHeight="1" x14ac:dyDescent="0.25">
      <c r="B139" s="421"/>
      <c r="C139" s="895"/>
      <c r="D139" s="896"/>
      <c r="E139" s="897"/>
      <c r="F139" s="301"/>
      <c r="G139" s="895"/>
      <c r="H139" s="896"/>
      <c r="I139" s="897"/>
      <c r="J139" s="234"/>
      <c r="K139" s="735" t="s">
        <v>309</v>
      </c>
      <c r="L139" s="735"/>
      <c r="M139" s="458"/>
      <c r="O139" s="281"/>
      <c r="P139" s="281"/>
      <c r="Q139" s="281"/>
      <c r="R139" s="281"/>
      <c r="S139" s="281"/>
      <c r="T139" s="253" t="s">
        <v>216</v>
      </c>
      <c r="U139" s="240">
        <f>+IF(U137=U138,1,0)</f>
        <v>0</v>
      </c>
    </row>
    <row r="140" spans="2:21" ht="20.100000000000001" customHeight="1" x14ac:dyDescent="0.25">
      <c r="B140" s="421"/>
      <c r="C140" s="885" t="s">
        <v>242</v>
      </c>
      <c r="D140" s="886"/>
      <c r="E140" s="887"/>
      <c r="F140" s="301"/>
      <c r="G140" s="759"/>
      <c r="H140" s="760"/>
      <c r="I140" s="761"/>
      <c r="J140" s="234"/>
      <c r="K140" s="753" t="s">
        <v>183</v>
      </c>
      <c r="L140" s="753"/>
      <c r="M140" s="458"/>
      <c r="O140" s="281"/>
      <c r="P140" s="281"/>
      <c r="Q140" s="281"/>
      <c r="R140" s="593"/>
      <c r="S140" s="593"/>
      <c r="T140" s="593"/>
    </row>
    <row r="141" spans="2:21" ht="20.100000000000001" customHeight="1" x14ac:dyDescent="0.25">
      <c r="B141" s="421"/>
      <c r="C141" s="885"/>
      <c r="D141" s="886"/>
      <c r="E141" s="887"/>
      <c r="F141" s="301"/>
      <c r="G141" s="765" t="str">
        <f>+$Q$5</f>
        <v>Netto-Monatslohn</v>
      </c>
      <c r="H141" s="766"/>
      <c r="I141" s="767"/>
      <c r="J141" s="234"/>
      <c r="K141" s="335"/>
      <c r="L141" s="335"/>
      <c r="M141" s="335"/>
      <c r="O141" s="281"/>
      <c r="P141" s="281"/>
      <c r="Q141" s="281"/>
      <c r="R141" s="281"/>
      <c r="S141" s="281"/>
      <c r="T141" s="898" t="s">
        <v>315</v>
      </c>
      <c r="U141" s="898"/>
    </row>
    <row r="142" spans="2:21" ht="20.100000000000001" customHeight="1" thickBot="1" x14ac:dyDescent="0.3">
      <c r="B142" s="421"/>
      <c r="C142" s="888"/>
      <c r="D142" s="889"/>
      <c r="E142" s="890"/>
      <c r="F142" s="301"/>
      <c r="G142" s="302"/>
      <c r="H142" s="300" t="s">
        <v>130</v>
      </c>
      <c r="I142" s="303" t="s">
        <v>88</v>
      </c>
      <c r="J142" s="234"/>
      <c r="K142" s="335"/>
      <c r="L142" s="335"/>
      <c r="M142" s="335"/>
      <c r="O142" s="281"/>
      <c r="P142" s="281"/>
      <c r="Q142" s="281"/>
      <c r="T142" s="253" t="s">
        <v>221</v>
      </c>
      <c r="U142" s="240" cm="1">
        <f t="array" ref="U142">+_xlfn.IFS(O196+O205=0,33,O196+O205=1,35,O196+O205=2,37)</f>
        <v>33</v>
      </c>
    </row>
    <row r="143" spans="2:21" ht="13.2" x14ac:dyDescent="0.25">
      <c r="B143" s="601"/>
      <c r="J143" s="234"/>
      <c r="K143" s="335"/>
      <c r="L143" s="335"/>
      <c r="M143" s="335"/>
      <c r="O143" s="281"/>
      <c r="P143" s="281"/>
      <c r="Q143" s="281"/>
      <c r="R143" s="241"/>
      <c r="T143" s="253" t="s">
        <v>114</v>
      </c>
      <c r="U143" s="240">
        <f>+COUNT(G165:G168,I165:I168,G172,I172,G194:G196,I194:I196,G198:G205,I198:I205,G210,I210,F217,G170,I170)</f>
        <v>2</v>
      </c>
    </row>
    <row r="144" spans="2:21" ht="25.5" customHeight="1" x14ac:dyDescent="0.25">
      <c r="B144" s="601"/>
      <c r="C144" s="891" t="s">
        <v>170</v>
      </c>
      <c r="D144" s="892"/>
      <c r="E144" s="892"/>
      <c r="F144" s="501" t="s">
        <v>62</v>
      </c>
      <c r="G144" s="243" t="s">
        <v>286</v>
      </c>
      <c r="I144" s="500" t="s">
        <v>173</v>
      </c>
      <c r="J144" s="893"/>
      <c r="K144" s="893"/>
      <c r="L144" s="894"/>
      <c r="M144" s="460"/>
      <c r="O144" s="281"/>
      <c r="P144" s="281"/>
      <c r="Q144" s="281"/>
      <c r="T144" s="253" t="s">
        <v>216</v>
      </c>
      <c r="U144" s="240">
        <f>+IF(U143=U142,1,0)</f>
        <v>0</v>
      </c>
    </row>
    <row r="145" spans="2:21" ht="14.1" customHeight="1" x14ac:dyDescent="0.25">
      <c r="B145" s="601"/>
      <c r="C145" s="605" t="s">
        <v>171</v>
      </c>
      <c r="D145" s="606"/>
      <c r="E145" s="606"/>
      <c r="F145" s="245">
        <v>150</v>
      </c>
      <c r="G145" s="246"/>
      <c r="I145" s="257" t="str">
        <f t="shared" ref="I145" si="9">IF(G145=""," ",G145)</f>
        <v xml:space="preserve"> </v>
      </c>
      <c r="J145" s="706" t="s">
        <v>247</v>
      </c>
      <c r="K145" s="706"/>
      <c r="L145" s="883"/>
      <c r="M145" s="461"/>
      <c r="O145" s="281"/>
      <c r="P145" s="281"/>
      <c r="Q145" s="281"/>
      <c r="T145" s="232"/>
    </row>
    <row r="146" spans="2:21" ht="14.1" customHeight="1" x14ac:dyDescent="0.25">
      <c r="B146" s="601"/>
      <c r="C146" s="605" t="s">
        <v>90</v>
      </c>
      <c r="D146" s="606"/>
      <c r="E146" s="606"/>
      <c r="F146" s="245">
        <v>300</v>
      </c>
      <c r="G146" s="246"/>
      <c r="I146" s="311" t="str">
        <f>IFERROR(I142*G142," ")</f>
        <v xml:space="preserve"> </v>
      </c>
      <c r="J146" s="805" t="s">
        <v>243</v>
      </c>
      <c r="K146" s="806"/>
      <c r="L146" s="807"/>
      <c r="M146" s="461"/>
      <c r="O146" s="281"/>
      <c r="P146" s="281"/>
      <c r="Q146" s="281"/>
      <c r="T146" s="315" t="s">
        <v>222</v>
      </c>
      <c r="U146" s="315"/>
    </row>
    <row r="147" spans="2:21" ht="14.1" customHeight="1" x14ac:dyDescent="0.25">
      <c r="B147" s="601"/>
      <c r="C147" s="605" t="s">
        <v>63</v>
      </c>
      <c r="D147" s="606"/>
      <c r="E147" s="606"/>
      <c r="F147" s="245">
        <v>304</v>
      </c>
      <c r="G147" s="246"/>
      <c r="I147" s="248"/>
      <c r="J147" s="808"/>
      <c r="K147" s="809"/>
      <c r="L147" s="810"/>
      <c r="M147" s="461"/>
      <c r="O147" s="281"/>
      <c r="P147" s="281"/>
      <c r="Q147" s="281"/>
      <c r="T147" s="240" t="s">
        <v>223</v>
      </c>
      <c r="U147" s="240">
        <v>2</v>
      </c>
    </row>
    <row r="148" spans="2:21" ht="14.1" customHeight="1" x14ac:dyDescent="0.25">
      <c r="B148" s="601"/>
      <c r="C148" s="605" t="s">
        <v>64</v>
      </c>
      <c r="D148" s="606"/>
      <c r="E148" s="606"/>
      <c r="F148" s="245">
        <v>305</v>
      </c>
      <c r="G148" s="246"/>
      <c r="I148" s="248"/>
      <c r="J148" s="808"/>
      <c r="K148" s="809"/>
      <c r="L148" s="810"/>
      <c r="M148" s="461"/>
      <c r="O148" s="281"/>
      <c r="P148" s="281"/>
      <c r="Q148" s="281"/>
      <c r="T148" s="240" t="s">
        <v>119</v>
      </c>
      <c r="U148" s="240">
        <f>+U139+U144</f>
        <v>0</v>
      </c>
    </row>
    <row r="149" spans="2:21" ht="14.1" customHeight="1" x14ac:dyDescent="0.25">
      <c r="B149" s="601"/>
      <c r="C149" s="605" t="s">
        <v>65</v>
      </c>
      <c r="D149" s="606"/>
      <c r="E149" s="606"/>
      <c r="F149" s="245">
        <v>306</v>
      </c>
      <c r="G149" s="246"/>
      <c r="I149" s="248"/>
      <c r="J149" s="808"/>
      <c r="K149" s="809"/>
      <c r="L149" s="810"/>
      <c r="M149" s="461"/>
      <c r="O149" s="281"/>
      <c r="P149" s="281"/>
      <c r="Q149" s="281"/>
      <c r="T149" s="239"/>
      <c r="U149" s="239"/>
    </row>
    <row r="150" spans="2:21" ht="14.1" customHeight="1" x14ac:dyDescent="0.25">
      <c r="B150" s="601"/>
      <c r="C150" s="605" t="s">
        <v>93</v>
      </c>
      <c r="D150" s="606"/>
      <c r="E150" s="606"/>
      <c r="F150" s="245">
        <v>307</v>
      </c>
      <c r="G150" s="246"/>
      <c r="I150" s="248"/>
      <c r="J150" s="808"/>
      <c r="K150" s="809"/>
      <c r="L150" s="810"/>
      <c r="M150" s="461"/>
      <c r="N150" s="238"/>
      <c r="O150" s="281"/>
      <c r="P150" s="281"/>
      <c r="Q150" s="281"/>
      <c r="S150" s="232"/>
      <c r="T150" s="316" t="s">
        <v>224</v>
      </c>
      <c r="U150" s="317"/>
    </row>
    <row r="151" spans="2:21" ht="14.1" customHeight="1" x14ac:dyDescent="0.25">
      <c r="B151" s="601"/>
      <c r="C151" s="605" t="s">
        <v>91</v>
      </c>
      <c r="D151" s="606"/>
      <c r="E151" s="606"/>
      <c r="F151" s="245">
        <v>308</v>
      </c>
      <c r="G151" s="246"/>
      <c r="I151" s="248"/>
      <c r="J151" s="808"/>
      <c r="K151" s="809"/>
      <c r="L151" s="810"/>
      <c r="M151" s="461"/>
      <c r="O151" s="281"/>
      <c r="P151" s="281"/>
      <c r="Q151" s="281"/>
      <c r="S151" s="232"/>
      <c r="T151" s="240" t="s">
        <v>225</v>
      </c>
      <c r="U151" s="240">
        <v>3</v>
      </c>
    </row>
    <row r="152" spans="2:21" ht="14.1" customHeight="1" x14ac:dyDescent="0.25">
      <c r="B152" s="601"/>
      <c r="C152" s="605" t="s">
        <v>92</v>
      </c>
      <c r="D152" s="606"/>
      <c r="E152" s="606"/>
      <c r="F152" s="245">
        <v>309</v>
      </c>
      <c r="G152" s="246"/>
      <c r="I152" s="248"/>
      <c r="J152" s="808"/>
      <c r="K152" s="809"/>
      <c r="L152" s="810"/>
      <c r="M152" s="461"/>
      <c r="O152" s="281" t="s">
        <v>303</v>
      </c>
      <c r="P152" s="574">
        <f>+COUNT(G145:G153,I145:I153,G155:G161,I155:I161)</f>
        <v>0</v>
      </c>
      <c r="Q152" s="281"/>
      <c r="T152" s="240" t="s">
        <v>119</v>
      </c>
      <c r="U152" s="240">
        <f>+U134+U139+U144</f>
        <v>0</v>
      </c>
    </row>
    <row r="153" spans="2:21" ht="14.1" customHeight="1" x14ac:dyDescent="0.25">
      <c r="B153" s="601"/>
      <c r="C153" s="796" t="s">
        <v>310</v>
      </c>
      <c r="D153" s="797"/>
      <c r="E153" s="798"/>
      <c r="F153" s="569"/>
      <c r="G153" s="246"/>
      <c r="I153" s="248"/>
      <c r="J153" s="811"/>
      <c r="K153" s="812"/>
      <c r="L153" s="813"/>
      <c r="M153" s="488"/>
      <c r="O153" s="424">
        <f>+IF(F153=0,0,1)</f>
        <v>0</v>
      </c>
      <c r="P153" s="508">
        <f>+IF(O153=1,COUNT(G153,I153),0)</f>
        <v>0</v>
      </c>
      <c r="Q153" s="281"/>
      <c r="T153" s="239"/>
      <c r="U153" s="239"/>
    </row>
    <row r="154" spans="2:21" ht="14.1" customHeight="1" x14ac:dyDescent="0.25">
      <c r="B154" s="601"/>
      <c r="C154" s="834" t="s">
        <v>158</v>
      </c>
      <c r="D154" s="660"/>
      <c r="E154" s="660"/>
      <c r="F154" s="313"/>
      <c r="G154" s="259">
        <f>SUM(G145:G153)</f>
        <v>0</v>
      </c>
      <c r="I154" s="260">
        <f>SUM(I145:I153)</f>
        <v>0</v>
      </c>
      <c r="J154" s="694"/>
      <c r="K154" s="694"/>
      <c r="L154" s="882"/>
      <c r="M154" s="489"/>
      <c r="O154" s="281"/>
      <c r="P154" s="281"/>
      <c r="Q154" s="281"/>
      <c r="T154" s="696" t="s">
        <v>226</v>
      </c>
      <c r="U154" s="696"/>
    </row>
    <row r="155" spans="2:21" ht="14.1" customHeight="1" x14ac:dyDescent="0.25">
      <c r="B155" s="601"/>
      <c r="C155" s="605" t="s">
        <v>66</v>
      </c>
      <c r="D155" s="606"/>
      <c r="E155" s="606"/>
      <c r="F155" s="245">
        <v>314</v>
      </c>
      <c r="G155" s="246"/>
      <c r="I155" s="257" t="str">
        <f>IF(G155=""," ",G155)</f>
        <v xml:space="preserve"> </v>
      </c>
      <c r="J155" s="648" t="s">
        <v>247</v>
      </c>
      <c r="K155" s="649"/>
      <c r="L155" s="802"/>
      <c r="M155" s="489"/>
      <c r="O155" s="281"/>
      <c r="P155" s="281"/>
      <c r="Q155" s="281"/>
      <c r="T155" s="240" t="str">
        <f>+P122</f>
        <v>Konkubinat mit gemeinsamen Kindern</v>
      </c>
      <c r="U155" s="240">
        <f>+IF(G136=T155,AND(U148=2)*1,0)</f>
        <v>0</v>
      </c>
    </row>
    <row r="156" spans="2:21" ht="14.1" customHeight="1" x14ac:dyDescent="0.25">
      <c r="B156" s="601"/>
      <c r="C156" s="605" t="s">
        <v>67</v>
      </c>
      <c r="D156" s="606"/>
      <c r="E156" s="606"/>
      <c r="F156" s="245">
        <v>318</v>
      </c>
      <c r="G156" s="246"/>
      <c r="I156" s="257" t="str">
        <f t="shared" ref="I156:I159" si="10">IF(G156=""," ",G156)</f>
        <v xml:space="preserve"> </v>
      </c>
      <c r="J156" s="651"/>
      <c r="K156" s="652"/>
      <c r="L156" s="804"/>
      <c r="M156" s="489"/>
      <c r="O156" s="281"/>
      <c r="P156" s="281"/>
      <c r="Q156" s="281"/>
      <c r="R156" s="280"/>
      <c r="S156" s="280"/>
      <c r="T156" s="318">
        <f>P124</f>
        <v>0</v>
      </c>
      <c r="U156" s="318">
        <f>+IF(G136=T156,AND(U152=3)*1,0)</f>
        <v>0</v>
      </c>
    </row>
    <row r="157" spans="2:21" ht="14.1" customHeight="1" x14ac:dyDescent="0.25">
      <c r="B157" s="601"/>
      <c r="C157" s="628" t="s">
        <v>197</v>
      </c>
      <c r="D157" s="629"/>
      <c r="E157" s="629"/>
      <c r="F157" s="258" t="s">
        <v>187</v>
      </c>
      <c r="G157" s="246"/>
      <c r="I157" s="257" t="str">
        <f t="shared" si="10"/>
        <v xml:space="preserve"> </v>
      </c>
      <c r="J157" s="651"/>
      <c r="K157" s="652"/>
      <c r="L157" s="804"/>
      <c r="M157" s="489"/>
      <c r="O157" s="281"/>
      <c r="P157" s="281"/>
      <c r="Q157" s="281"/>
      <c r="R157" s="280"/>
      <c r="S157" s="280"/>
      <c r="T157" s="319" t="s">
        <v>227</v>
      </c>
      <c r="U157" s="318">
        <f>SUM(U155:U156)</f>
        <v>0</v>
      </c>
    </row>
    <row r="158" spans="2:21" ht="14.1" customHeight="1" x14ac:dyDescent="0.25">
      <c r="B158" s="601"/>
      <c r="C158" s="605" t="s">
        <v>68</v>
      </c>
      <c r="D158" s="606"/>
      <c r="E158" s="606"/>
      <c r="F158" s="245">
        <v>341</v>
      </c>
      <c r="G158" s="246"/>
      <c r="I158" s="257" t="str">
        <f t="shared" si="10"/>
        <v xml:space="preserve"> </v>
      </c>
      <c r="J158" s="651"/>
      <c r="K158" s="652"/>
      <c r="L158" s="804"/>
      <c r="M158" s="489"/>
      <c r="O158" s="281"/>
      <c r="P158" s="281"/>
      <c r="Q158" s="281"/>
      <c r="R158" s="280"/>
      <c r="S158" s="280"/>
      <c r="T158" s="280"/>
      <c r="U158" s="280"/>
    </row>
    <row r="159" spans="2:21" ht="14.1" customHeight="1" x14ac:dyDescent="0.25">
      <c r="B159" s="601"/>
      <c r="C159" s="605" t="s">
        <v>69</v>
      </c>
      <c r="D159" s="606"/>
      <c r="E159" s="606"/>
      <c r="F159" s="245">
        <v>346</v>
      </c>
      <c r="G159" s="246"/>
      <c r="I159" s="257" t="str">
        <f t="shared" si="10"/>
        <v xml:space="preserve"> </v>
      </c>
      <c r="J159" s="651"/>
      <c r="K159" s="652"/>
      <c r="L159" s="804"/>
      <c r="M159" s="489"/>
      <c r="O159" s="281"/>
      <c r="P159" s="281"/>
      <c r="Q159" s="281"/>
      <c r="T159" s="696" t="s">
        <v>108</v>
      </c>
      <c r="U159" s="696"/>
    </row>
    <row r="160" spans="2:21" ht="14.1" customHeight="1" x14ac:dyDescent="0.25">
      <c r="B160" s="601"/>
      <c r="C160" s="386" t="s">
        <v>189</v>
      </c>
      <c r="D160" s="387"/>
      <c r="E160" s="387"/>
      <c r="F160" s="245">
        <v>433</v>
      </c>
      <c r="G160" s="246"/>
      <c r="I160" s="257" t="str">
        <f>IF(G160=""," ",G160)</f>
        <v xml:space="preserve"> </v>
      </c>
      <c r="J160" s="651"/>
      <c r="K160" s="652"/>
      <c r="L160" s="804"/>
      <c r="M160" s="488"/>
      <c r="O160" s="281"/>
      <c r="P160" s="574"/>
      <c r="Q160" s="281"/>
      <c r="T160" s="240" t="s">
        <v>228</v>
      </c>
      <c r="U160" s="272">
        <v>153215</v>
      </c>
    </row>
    <row r="161" spans="2:23" s="237" customFormat="1" ht="14.1" customHeight="1" x14ac:dyDescent="0.25">
      <c r="B161" s="601"/>
      <c r="C161" s="796" t="s">
        <v>311</v>
      </c>
      <c r="D161" s="797"/>
      <c r="E161" s="798"/>
      <c r="F161" s="569"/>
      <c r="G161" s="246"/>
      <c r="H161" s="231"/>
      <c r="I161" s="257" t="str">
        <f>IF(G161=""," ",G161)</f>
        <v xml:space="preserve"> </v>
      </c>
      <c r="J161" s="654"/>
      <c r="K161" s="655"/>
      <c r="L161" s="803"/>
      <c r="M161" s="488"/>
      <c r="N161" s="231"/>
      <c r="O161" s="424">
        <f>+IF(F161=0,0,1)</f>
        <v>0</v>
      </c>
      <c r="P161" s="508">
        <f>+IF(O161=1,COUNT(G161,I161),0)</f>
        <v>0</v>
      </c>
      <c r="Q161" s="281"/>
      <c r="T161" s="271"/>
      <c r="U161" s="403"/>
    </row>
    <row r="162" spans="2:23" ht="14.1" customHeight="1" x14ac:dyDescent="0.25">
      <c r="B162" s="601"/>
      <c r="C162" s="834" t="s">
        <v>159</v>
      </c>
      <c r="D162" s="660"/>
      <c r="E162" s="660"/>
      <c r="F162" s="313"/>
      <c r="G162" s="259">
        <f>SUM(G155:G161)</f>
        <v>0</v>
      </c>
      <c r="I162" s="260">
        <f>SUM(I155:I161)</f>
        <v>0</v>
      </c>
      <c r="J162" s="814"/>
      <c r="K162" s="815"/>
      <c r="L162" s="816"/>
      <c r="M162" s="488"/>
      <c r="N162" s="237"/>
      <c r="O162" s="281"/>
      <c r="P162" s="281"/>
      <c r="Q162" s="281"/>
      <c r="R162" s="281"/>
      <c r="S162" s="281"/>
      <c r="T162" s="320" t="s">
        <v>105</v>
      </c>
      <c r="U162" s="320">
        <f>+IF(I221&gt;U160,1,0)</f>
        <v>1</v>
      </c>
    </row>
    <row r="163" spans="2:23" ht="14.1" customHeight="1" x14ac:dyDescent="0.25">
      <c r="B163" s="601"/>
      <c r="C163" s="843" t="s">
        <v>160</v>
      </c>
      <c r="D163" s="844"/>
      <c r="E163" s="844"/>
      <c r="F163" s="262"/>
      <c r="G163" s="254">
        <f>+G154-G162</f>
        <v>0</v>
      </c>
      <c r="I163" s="255">
        <f>+I154-I162</f>
        <v>0</v>
      </c>
      <c r="J163" s="817"/>
      <c r="K163" s="818"/>
      <c r="L163" s="819"/>
      <c r="M163" s="490"/>
      <c r="O163" s="281"/>
      <c r="P163" s="281"/>
      <c r="Q163" s="281"/>
      <c r="R163" s="239"/>
      <c r="S163" s="239"/>
      <c r="T163" s="697" t="s">
        <v>229</v>
      </c>
      <c r="U163" s="697"/>
    </row>
    <row r="164" spans="2:23" ht="14.1" customHeight="1" x14ac:dyDescent="0.25">
      <c r="B164" s="601"/>
      <c r="C164" s="392"/>
      <c r="D164" s="392"/>
      <c r="E164" s="392"/>
      <c r="F164" s="239"/>
      <c r="G164" s="247"/>
      <c r="H164" s="237"/>
      <c r="I164" s="247"/>
      <c r="J164" s="377"/>
      <c r="K164" s="377"/>
      <c r="L164" s="377"/>
      <c r="M164" s="490"/>
      <c r="O164" s="281"/>
      <c r="P164" s="281"/>
      <c r="Q164" s="281"/>
      <c r="R164" s="239"/>
      <c r="S164" s="239"/>
      <c r="T164" s="239"/>
      <c r="U164" s="239"/>
    </row>
    <row r="165" spans="2:23" ht="14.1" customHeight="1" x14ac:dyDescent="0.25">
      <c r="B165" s="601"/>
      <c r="C165" s="835" t="s">
        <v>245</v>
      </c>
      <c r="D165" s="836"/>
      <c r="E165" s="837"/>
      <c r="F165" s="381">
        <v>530</v>
      </c>
      <c r="G165" s="256"/>
      <c r="H165" s="237"/>
      <c r="I165" s="263" t="str">
        <f t="shared" ref="I165:I168" si="11">IF(G165=""," ",G165)</f>
        <v xml:space="preserve"> </v>
      </c>
      <c r="J165" s="858" t="s">
        <v>248</v>
      </c>
      <c r="K165" s="859"/>
      <c r="L165" s="860"/>
      <c r="M165" s="490"/>
      <c r="O165" s="281"/>
      <c r="P165" s="281"/>
      <c r="Q165" s="281"/>
      <c r="R165" s="239"/>
      <c r="S165" s="281"/>
      <c r="T165" s="712" t="s">
        <v>230</v>
      </c>
      <c r="U165" s="713"/>
      <c r="V165" s="714"/>
    </row>
    <row r="166" spans="2:23" ht="14.1" customHeight="1" x14ac:dyDescent="0.25">
      <c r="B166" s="601"/>
      <c r="C166" s="838" t="s">
        <v>253</v>
      </c>
      <c r="D166" s="699"/>
      <c r="E166" s="700"/>
      <c r="F166" s="265">
        <v>532</v>
      </c>
      <c r="G166" s="246"/>
      <c r="H166" s="237"/>
      <c r="I166" s="263" t="str">
        <f t="shared" si="11"/>
        <v xml:space="preserve"> </v>
      </c>
      <c r="J166" s="861"/>
      <c r="K166" s="862"/>
      <c r="L166" s="863"/>
      <c r="M166" s="490"/>
      <c r="O166" s="281"/>
      <c r="P166" s="281"/>
      <c r="Q166" s="281"/>
      <c r="T166" s="271" t="s">
        <v>231</v>
      </c>
      <c r="U166" s="322">
        <f>+I224</f>
        <v>0</v>
      </c>
      <c r="V166" s="240"/>
    </row>
    <row r="167" spans="2:23" ht="14.1" customHeight="1" x14ac:dyDescent="0.25">
      <c r="B167" s="601"/>
      <c r="C167" s="838" t="s">
        <v>254</v>
      </c>
      <c r="D167" s="699"/>
      <c r="E167" s="700"/>
      <c r="F167" s="265">
        <v>533</v>
      </c>
      <c r="G167" s="246"/>
      <c r="H167" s="237"/>
      <c r="I167" s="263" t="str">
        <f t="shared" si="11"/>
        <v xml:space="preserve"> </v>
      </c>
      <c r="J167" s="861"/>
      <c r="K167" s="862"/>
      <c r="L167" s="863"/>
      <c r="M167" s="490"/>
      <c r="O167" s="281"/>
      <c r="P167" s="281"/>
      <c r="Q167" s="281"/>
      <c r="T167" s="320" t="s">
        <v>233</v>
      </c>
      <c r="U167" s="320">
        <f>+IF(U166&lt;=-20%,1,0)</f>
        <v>0</v>
      </c>
      <c r="V167" s="768" t="s">
        <v>144</v>
      </c>
      <c r="W167" s="769"/>
    </row>
    <row r="168" spans="2:23" ht="14.1" customHeight="1" x14ac:dyDescent="0.25">
      <c r="B168" s="601"/>
      <c r="C168" s="838" t="s">
        <v>255</v>
      </c>
      <c r="D168" s="699"/>
      <c r="E168" s="700"/>
      <c r="F168" s="265">
        <v>536</v>
      </c>
      <c r="G168" s="246"/>
      <c r="H168" s="237"/>
      <c r="I168" s="263" t="str">
        <f t="shared" si="11"/>
        <v xml:space="preserve"> </v>
      </c>
      <c r="J168" s="861"/>
      <c r="K168" s="862"/>
      <c r="L168" s="863"/>
      <c r="M168" s="490"/>
      <c r="N168" s="238"/>
      <c r="O168" s="281"/>
      <c r="P168" s="281"/>
      <c r="Q168" s="281"/>
      <c r="T168" s="271" t="s">
        <v>232</v>
      </c>
      <c r="U168" s="271">
        <f>IF(U157=0,1,U167+U169)</f>
        <v>1</v>
      </c>
      <c r="V168" s="770" t="s">
        <v>199</v>
      </c>
      <c r="W168" s="771"/>
    </row>
    <row r="169" spans="2:23" ht="14.1" customHeight="1" x14ac:dyDescent="0.25">
      <c r="B169" s="601"/>
      <c r="C169" s="852" t="s">
        <v>258</v>
      </c>
      <c r="D169" s="689"/>
      <c r="E169" s="689"/>
      <c r="F169" s="690"/>
      <c r="G169" s="259">
        <f>SUM(G165:G168)</f>
        <v>0</v>
      </c>
      <c r="H169" s="237"/>
      <c r="I169" s="260">
        <f t="shared" ref="I169" si="12">G169</f>
        <v>0</v>
      </c>
      <c r="J169" s="861"/>
      <c r="K169" s="862"/>
      <c r="L169" s="863"/>
      <c r="M169" s="490"/>
      <c r="N169" s="238"/>
      <c r="O169" s="281"/>
      <c r="P169" s="281"/>
      <c r="Q169" s="281"/>
      <c r="T169" s="271" t="s">
        <v>234</v>
      </c>
      <c r="U169" s="271">
        <f>+IF(U166&gt;20%,2,0)</f>
        <v>0</v>
      </c>
      <c r="V169" s="768" t="s">
        <v>316</v>
      </c>
      <c r="W169" s="769"/>
    </row>
    <row r="170" spans="2:23" ht="14.1" customHeight="1" x14ac:dyDescent="0.25">
      <c r="B170" s="601"/>
      <c r="C170" s="397" t="s">
        <v>256</v>
      </c>
      <c r="D170" s="398"/>
      <c r="E170" s="398"/>
      <c r="F170" s="399">
        <v>0.2</v>
      </c>
      <c r="G170" s="382">
        <f>IF(G169&gt;0,G169*F170,0)</f>
        <v>0</v>
      </c>
      <c r="H170" s="237"/>
      <c r="I170" s="263">
        <f t="shared" ref="I170" si="13">IF(G170=""," ",G170)</f>
        <v>0</v>
      </c>
      <c r="J170" s="861"/>
      <c r="K170" s="862"/>
      <c r="L170" s="863"/>
      <c r="M170" s="490"/>
      <c r="O170" s="281"/>
      <c r="P170" s="281"/>
      <c r="Q170" s="281"/>
    </row>
    <row r="171" spans="2:23" ht="14.1" customHeight="1" x14ac:dyDescent="0.25">
      <c r="B171" s="601"/>
      <c r="C171" s="852" t="s">
        <v>258</v>
      </c>
      <c r="D171" s="689"/>
      <c r="E171" s="689"/>
      <c r="F171" s="690"/>
      <c r="G171" s="259">
        <f>IFERROR(G169-G170,0)</f>
        <v>0</v>
      </c>
      <c r="H171" s="237"/>
      <c r="I171" s="260">
        <f t="shared" ref="I171" si="14">G171</f>
        <v>0</v>
      </c>
      <c r="J171" s="861"/>
      <c r="K171" s="862"/>
      <c r="L171" s="863"/>
      <c r="M171" s="490"/>
      <c r="O171" s="281"/>
      <c r="P171" s="281"/>
      <c r="Q171" s="281"/>
      <c r="T171" s="851" t="s">
        <v>235</v>
      </c>
      <c r="U171" s="851"/>
      <c r="V171" s="851"/>
      <c r="W171" s="851"/>
    </row>
    <row r="172" spans="2:23" ht="14.1" customHeight="1" x14ac:dyDescent="0.25">
      <c r="B172" s="601"/>
      <c r="C172" s="827" t="s">
        <v>257</v>
      </c>
      <c r="D172" s="666"/>
      <c r="E172" s="667"/>
      <c r="F172" s="379">
        <v>602</v>
      </c>
      <c r="G172" s="246"/>
      <c r="H172" s="237"/>
      <c r="I172" s="263" t="str">
        <f t="shared" ref="I172" si="15">IF(G172=""," ",G172)</f>
        <v xml:space="preserve"> </v>
      </c>
      <c r="J172" s="861"/>
      <c r="K172" s="862"/>
      <c r="L172" s="863"/>
      <c r="M172" s="490"/>
      <c r="O172" s="281"/>
      <c r="P172" s="281"/>
      <c r="Q172" s="281"/>
      <c r="T172" s="240" t="s">
        <v>236</v>
      </c>
      <c r="U172" s="240">
        <f>IF(I211&lt;0,0,1)</f>
        <v>1</v>
      </c>
      <c r="V172" s="328" t="str">
        <f>+I211</f>
        <v/>
      </c>
      <c r="W172" s="253" t="str">
        <f>+IF(I211&lt;0,0,I211)</f>
        <v/>
      </c>
    </row>
    <row r="173" spans="2:23" ht="14.1" hidden="1" customHeight="1" x14ac:dyDescent="0.25">
      <c r="B173" s="601"/>
      <c r="C173" s="828"/>
      <c r="D173" s="829"/>
      <c r="E173" s="829"/>
      <c r="F173" s="830"/>
      <c r="G173" s="383">
        <f>+G172-G170</f>
        <v>0</v>
      </c>
      <c r="H173" s="237"/>
      <c r="I173" s="384">
        <f t="shared" ref="I173:I174" si="16">G173</f>
        <v>0</v>
      </c>
      <c r="J173" s="861"/>
      <c r="K173" s="862"/>
      <c r="L173" s="863"/>
      <c r="M173" s="488"/>
      <c r="O173" s="281"/>
      <c r="P173" s="281"/>
      <c r="Q173" s="281"/>
      <c r="T173" s="318" t="s">
        <v>237</v>
      </c>
      <c r="U173" s="329">
        <f>+I216</f>
        <v>0</v>
      </c>
      <c r="V173" s="328">
        <f>IF(V172&lt;0,V172+U173,0)</f>
        <v>0</v>
      </c>
      <c r="W173" s="328">
        <f>+IF(V173&lt;0,0,U173)</f>
        <v>0</v>
      </c>
    </row>
    <row r="174" spans="2:23" ht="14.1" customHeight="1" x14ac:dyDescent="0.25">
      <c r="B174" s="601"/>
      <c r="C174" s="831" t="s">
        <v>266</v>
      </c>
      <c r="D174" s="832"/>
      <c r="E174" s="832"/>
      <c r="F174" s="833"/>
      <c r="G174" s="254">
        <f>+IFERROR(IF(G173&lt;=0,0,G173),0)</f>
        <v>0</v>
      </c>
      <c r="H174" s="237"/>
      <c r="I174" s="255">
        <f t="shared" si="16"/>
        <v>0</v>
      </c>
      <c r="J174" s="864"/>
      <c r="K174" s="865"/>
      <c r="L174" s="866"/>
      <c r="M174" s="491"/>
      <c r="O174" s="281"/>
      <c r="P174" s="281"/>
      <c r="Q174" s="281"/>
      <c r="T174" s="240" t="s">
        <v>238</v>
      </c>
      <c r="U174" s="328">
        <f>+I215</f>
        <v>0</v>
      </c>
      <c r="V174" s="328">
        <f>+IF(V173&lt;0,V173+U174,0)</f>
        <v>0</v>
      </c>
      <c r="W174" s="328">
        <f t="shared" ref="W174:W175" si="17">+IF(V174&lt;0,0,U174)</f>
        <v>0</v>
      </c>
    </row>
    <row r="175" spans="2:23" ht="14.1" customHeight="1" x14ac:dyDescent="0.25">
      <c r="B175" s="601"/>
      <c r="C175" s="392"/>
      <c r="D175" s="392"/>
      <c r="E175" s="392"/>
      <c r="F175" s="239"/>
      <c r="G175" s="247"/>
      <c r="H175" s="239"/>
      <c r="I175" s="247"/>
      <c r="J175" s="377"/>
      <c r="K175" s="377"/>
      <c r="L175" s="377"/>
      <c r="M175" s="491"/>
      <c r="O175" s="281"/>
      <c r="P175" s="281"/>
      <c r="Q175" s="281"/>
      <c r="T175" s="240" t="s">
        <v>239</v>
      </c>
      <c r="U175" s="328">
        <f>+I220</f>
        <v>0</v>
      </c>
      <c r="V175" s="328">
        <f>+IF(V174&lt;0,U175+V174,0)</f>
        <v>0</v>
      </c>
      <c r="W175" s="328">
        <f t="shared" si="17"/>
        <v>0</v>
      </c>
    </row>
    <row r="176" spans="2:23" ht="14.1" hidden="1" customHeight="1" x14ac:dyDescent="0.25">
      <c r="B176" s="601"/>
      <c r="C176" s="875" t="s">
        <v>71</v>
      </c>
      <c r="D176" s="876"/>
      <c r="E176" s="876"/>
      <c r="F176" s="406">
        <v>350</v>
      </c>
      <c r="G176" s="407"/>
      <c r="H176" s="408"/>
      <c r="I176" s="371"/>
      <c r="J176" s="877" t="s">
        <v>70</v>
      </c>
      <c r="K176" s="877"/>
      <c r="L176" s="878"/>
      <c r="M176" s="491"/>
      <c r="O176" s="238"/>
      <c r="P176" s="238"/>
    </row>
    <row r="177" spans="2:25" ht="14.1" hidden="1" customHeight="1" x14ac:dyDescent="0.25">
      <c r="B177" s="601"/>
      <c r="C177" s="853" t="s">
        <v>72</v>
      </c>
      <c r="D177" s="854"/>
      <c r="E177" s="854"/>
      <c r="F177" s="409">
        <v>354</v>
      </c>
      <c r="G177" s="410"/>
      <c r="H177" s="408"/>
      <c r="I177" s="411"/>
      <c r="J177" s="879"/>
      <c r="K177" s="879"/>
      <c r="L177" s="880"/>
      <c r="M177" s="491"/>
    </row>
    <row r="178" spans="2:25" ht="14.1" hidden="1" customHeight="1" x14ac:dyDescent="0.25">
      <c r="B178" s="601"/>
      <c r="C178" s="853" t="s">
        <v>73</v>
      </c>
      <c r="D178" s="854"/>
      <c r="E178" s="854"/>
      <c r="F178" s="409">
        <v>355</v>
      </c>
      <c r="G178" s="410"/>
      <c r="H178" s="408"/>
      <c r="I178" s="411"/>
      <c r="J178" s="879"/>
      <c r="K178" s="879"/>
      <c r="L178" s="880"/>
      <c r="M178" s="491"/>
    </row>
    <row r="179" spans="2:25" ht="14.1" hidden="1" customHeight="1" x14ac:dyDescent="0.25">
      <c r="B179" s="601"/>
      <c r="C179" s="853" t="s">
        <v>74</v>
      </c>
      <c r="D179" s="854"/>
      <c r="E179" s="854"/>
      <c r="F179" s="409">
        <v>356</v>
      </c>
      <c r="G179" s="410"/>
      <c r="H179" s="408"/>
      <c r="I179" s="411"/>
      <c r="J179" s="879"/>
      <c r="K179" s="879"/>
      <c r="L179" s="880"/>
      <c r="M179" s="491"/>
      <c r="O179" s="593"/>
      <c r="P179" s="593"/>
      <c r="Q179" s="593"/>
      <c r="R179" s="593"/>
      <c r="S179" s="593"/>
      <c r="T179" s="359"/>
      <c r="U179" s="283"/>
      <c r="V179" s="239"/>
      <c r="W179" s="239"/>
      <c r="X179" s="239"/>
      <c r="Y179" s="360"/>
    </row>
    <row r="180" spans="2:25" ht="14.1" hidden="1" customHeight="1" x14ac:dyDescent="0.25">
      <c r="B180" s="601"/>
      <c r="C180" s="855" t="s">
        <v>94</v>
      </c>
      <c r="D180" s="856"/>
      <c r="E180" s="856"/>
      <c r="F180" s="409">
        <v>357</v>
      </c>
      <c r="G180" s="410"/>
      <c r="H180" s="408"/>
      <c r="I180" s="411"/>
      <c r="J180" s="879"/>
      <c r="K180" s="879"/>
      <c r="L180" s="880"/>
      <c r="M180" s="491"/>
      <c r="O180" s="239"/>
      <c r="P180" s="321"/>
      <c r="Q180" s="593"/>
      <c r="R180" s="593"/>
      <c r="S180" s="593"/>
      <c r="T180" s="359"/>
      <c r="U180" s="391"/>
      <c r="V180" s="239"/>
      <c r="W180" s="321"/>
      <c r="X180" s="239"/>
      <c r="Y180" s="239"/>
    </row>
    <row r="181" spans="2:25" ht="14.1" hidden="1" customHeight="1" x14ac:dyDescent="0.25">
      <c r="B181" s="601"/>
      <c r="C181" s="855" t="s">
        <v>95</v>
      </c>
      <c r="D181" s="856"/>
      <c r="E181" s="856"/>
      <c r="F181" s="409">
        <v>358</v>
      </c>
      <c r="G181" s="410"/>
      <c r="H181" s="408"/>
      <c r="I181" s="411"/>
      <c r="J181" s="879"/>
      <c r="K181" s="879"/>
      <c r="L181" s="880"/>
      <c r="M181" s="492"/>
      <c r="O181" s="239"/>
      <c r="P181" s="321"/>
      <c r="Q181" s="388"/>
      <c r="R181" s="388"/>
      <c r="S181" s="388"/>
      <c r="T181" s="359"/>
      <c r="U181" s="283"/>
      <c r="V181" s="239"/>
      <c r="W181" s="239"/>
      <c r="X181" s="239"/>
      <c r="Y181" s="239"/>
    </row>
    <row r="182" spans="2:25" ht="14.1" hidden="1" customHeight="1" x14ac:dyDescent="0.25">
      <c r="B182" s="601"/>
      <c r="C182" s="855" t="s">
        <v>96</v>
      </c>
      <c r="D182" s="856"/>
      <c r="E182" s="856"/>
      <c r="F182" s="409">
        <v>359</v>
      </c>
      <c r="G182" s="410"/>
      <c r="H182" s="408"/>
      <c r="I182" s="411"/>
      <c r="J182" s="879"/>
      <c r="K182" s="879"/>
      <c r="L182" s="880"/>
      <c r="M182" s="493"/>
      <c r="O182" s="239"/>
      <c r="P182" s="239"/>
      <c r="Q182" s="593"/>
      <c r="R182" s="593"/>
      <c r="S182" s="593"/>
      <c r="T182" s="361"/>
      <c r="U182" s="239"/>
      <c r="V182" s="239"/>
      <c r="W182" s="362"/>
      <c r="X182" s="239"/>
      <c r="Y182" s="239"/>
    </row>
    <row r="183" spans="2:25" ht="14.1" hidden="1" customHeight="1" x14ac:dyDescent="0.25">
      <c r="B183" s="601"/>
      <c r="C183" s="855" t="s">
        <v>158</v>
      </c>
      <c r="D183" s="856"/>
      <c r="E183" s="856"/>
      <c r="F183" s="409"/>
      <c r="G183" s="410">
        <f>SUM(G176:G182)</f>
        <v>0</v>
      </c>
      <c r="H183" s="408"/>
      <c r="I183" s="411">
        <f>SUM(I176:I182)</f>
        <v>0</v>
      </c>
      <c r="J183" s="867"/>
      <c r="K183" s="867"/>
      <c r="L183" s="868"/>
      <c r="M183" s="493"/>
      <c r="T183" s="239"/>
      <c r="U183" s="591"/>
      <c r="V183" s="239"/>
      <c r="W183" s="239"/>
      <c r="X183" s="239"/>
      <c r="Y183" s="239"/>
    </row>
    <row r="184" spans="2:25" ht="14.1" hidden="1" customHeight="1" x14ac:dyDescent="0.25">
      <c r="B184" s="601"/>
      <c r="C184" s="853" t="s">
        <v>75</v>
      </c>
      <c r="D184" s="854"/>
      <c r="E184" s="854"/>
      <c r="F184" s="409">
        <v>364</v>
      </c>
      <c r="G184" s="410"/>
      <c r="H184" s="408"/>
      <c r="I184" s="411" t="str">
        <f t="shared" ref="I184:I190" si="18">IF(G184=""," ",G184)</f>
        <v xml:space="preserve"> </v>
      </c>
      <c r="J184" s="873" t="s">
        <v>102</v>
      </c>
      <c r="K184" s="873"/>
      <c r="L184" s="874"/>
      <c r="M184" s="493"/>
      <c r="T184" s="362"/>
      <c r="U184" s="591"/>
      <c r="V184" s="283"/>
      <c r="W184" s="362"/>
      <c r="X184" s="239"/>
      <c r="Y184" s="360"/>
    </row>
    <row r="185" spans="2:25" ht="14.1" hidden="1" customHeight="1" x14ac:dyDescent="0.25">
      <c r="B185" s="601"/>
      <c r="C185" s="853" t="s">
        <v>76</v>
      </c>
      <c r="D185" s="854"/>
      <c r="E185" s="854"/>
      <c r="F185" s="409">
        <v>368</v>
      </c>
      <c r="G185" s="410"/>
      <c r="H185" s="408"/>
      <c r="I185" s="411" t="str">
        <f t="shared" si="18"/>
        <v xml:space="preserve"> </v>
      </c>
      <c r="J185" s="873"/>
      <c r="K185" s="873"/>
      <c r="L185" s="874"/>
      <c r="M185" s="493"/>
      <c r="O185" s="593"/>
      <c r="P185" s="593"/>
      <c r="Q185" s="593"/>
      <c r="R185" s="593"/>
      <c r="S185" s="593"/>
      <c r="T185" s="323"/>
      <c r="U185" s="239"/>
      <c r="V185" s="239"/>
      <c r="W185" s="239"/>
      <c r="X185" s="239"/>
      <c r="Y185" s="239"/>
    </row>
    <row r="186" spans="2:25" ht="14.1" hidden="1" customHeight="1" x14ac:dyDescent="0.25">
      <c r="B186" s="601"/>
      <c r="C186" s="853" t="s">
        <v>195</v>
      </c>
      <c r="D186" s="854"/>
      <c r="E186" s="854"/>
      <c r="F186" s="412" t="s">
        <v>198</v>
      </c>
      <c r="G186" s="410"/>
      <c r="H186" s="408"/>
      <c r="I186" s="411" t="str">
        <f t="shared" si="18"/>
        <v xml:space="preserve"> </v>
      </c>
      <c r="J186" s="873"/>
      <c r="K186" s="873"/>
      <c r="L186" s="874"/>
      <c r="M186" s="493"/>
      <c r="O186" s="239"/>
      <c r="P186" s="308"/>
      <c r="Q186" s="281"/>
      <c r="R186" s="281"/>
      <c r="S186" s="281"/>
      <c r="T186" s="281"/>
      <c r="U186" s="239"/>
      <c r="V186" s="239"/>
      <c r="W186" s="239"/>
      <c r="X186" s="239"/>
      <c r="Y186" s="239"/>
    </row>
    <row r="187" spans="2:25" ht="14.1" hidden="1" customHeight="1" x14ac:dyDescent="0.25">
      <c r="B187" s="601"/>
      <c r="C187" s="853" t="s">
        <v>77</v>
      </c>
      <c r="D187" s="854"/>
      <c r="E187" s="854"/>
      <c r="F187" s="409">
        <v>391</v>
      </c>
      <c r="G187" s="410"/>
      <c r="H187" s="408"/>
      <c r="I187" s="411" t="str">
        <f t="shared" si="18"/>
        <v xml:space="preserve"> </v>
      </c>
      <c r="J187" s="873"/>
      <c r="K187" s="873"/>
      <c r="L187" s="874"/>
      <c r="M187" s="493"/>
      <c r="O187" s="239"/>
      <c r="P187" s="324"/>
      <c r="Q187" s="283"/>
      <c r="R187" s="239"/>
      <c r="S187" s="239"/>
      <c r="T187" s="359"/>
      <c r="U187" s="239"/>
      <c r="V187" s="239"/>
      <c r="W187" s="239"/>
      <c r="X187" s="239"/>
      <c r="Y187" s="239"/>
    </row>
    <row r="188" spans="2:25" ht="14.1" hidden="1" customHeight="1" x14ac:dyDescent="0.25">
      <c r="B188" s="601"/>
      <c r="C188" s="853" t="s">
        <v>78</v>
      </c>
      <c r="D188" s="854"/>
      <c r="E188" s="854"/>
      <c r="F188" s="409">
        <v>396</v>
      </c>
      <c r="G188" s="410"/>
      <c r="H188" s="408"/>
      <c r="I188" s="411" t="str">
        <f t="shared" si="18"/>
        <v xml:space="preserve"> </v>
      </c>
      <c r="J188" s="873"/>
      <c r="K188" s="873"/>
      <c r="L188" s="874"/>
      <c r="M188" s="493"/>
      <c r="O188" s="239"/>
      <c r="P188" s="308"/>
      <c r="Q188" s="283"/>
      <c r="R188" s="239"/>
      <c r="S188" s="239"/>
      <c r="T188" s="362"/>
      <c r="U188" s="239"/>
      <c r="V188" s="239"/>
      <c r="W188" s="362"/>
      <c r="X188" s="239"/>
      <c r="Y188" s="360"/>
    </row>
    <row r="189" spans="2:25" ht="14.1" hidden="1" customHeight="1" x14ac:dyDescent="0.25">
      <c r="B189" s="601"/>
      <c r="C189" s="413" t="s">
        <v>188</v>
      </c>
      <c r="D189" s="414"/>
      <c r="E189" s="414"/>
      <c r="F189" s="415">
        <v>473</v>
      </c>
      <c r="G189" s="410"/>
      <c r="H189" s="408"/>
      <c r="I189" s="411" t="str">
        <f t="shared" si="18"/>
        <v xml:space="preserve"> </v>
      </c>
      <c r="J189" s="873"/>
      <c r="K189" s="873"/>
      <c r="L189" s="874"/>
      <c r="M189" s="492"/>
      <c r="O189" s="238"/>
      <c r="P189" s="282"/>
      <c r="Q189" s="283"/>
      <c r="R189" s="239"/>
      <c r="S189" s="239"/>
      <c r="T189" s="239"/>
    </row>
    <row r="190" spans="2:25" ht="14.1" hidden="1" customHeight="1" x14ac:dyDescent="0.25">
      <c r="B190" s="601"/>
      <c r="C190" s="853" t="s">
        <v>79</v>
      </c>
      <c r="D190" s="854"/>
      <c r="E190" s="854"/>
      <c r="F190" s="409">
        <v>490</v>
      </c>
      <c r="G190" s="410"/>
      <c r="H190" s="408"/>
      <c r="I190" s="411" t="str">
        <f t="shared" si="18"/>
        <v xml:space="preserve"> </v>
      </c>
      <c r="J190" s="873"/>
      <c r="K190" s="873"/>
      <c r="L190" s="874"/>
      <c r="M190" s="492"/>
    </row>
    <row r="191" spans="2:25" ht="14.1" hidden="1" customHeight="1" x14ac:dyDescent="0.25">
      <c r="B191" s="601"/>
      <c r="C191" s="855" t="s">
        <v>159</v>
      </c>
      <c r="D191" s="856"/>
      <c r="E191" s="856"/>
      <c r="F191" s="409"/>
      <c r="G191" s="410">
        <f>SUM(G184:G190)</f>
        <v>0</v>
      </c>
      <c r="H191" s="408"/>
      <c r="I191" s="411">
        <f>SUM(I184:I190)</f>
        <v>0</v>
      </c>
      <c r="J191" s="867"/>
      <c r="K191" s="867"/>
      <c r="L191" s="868"/>
      <c r="M191" s="494"/>
      <c r="O191" s="857"/>
      <c r="P191" s="857"/>
      <c r="Q191" s="331"/>
      <c r="S191" s="312"/>
      <c r="T191" s="312"/>
      <c r="U191" s="244"/>
      <c r="V191" s="244"/>
    </row>
    <row r="192" spans="2:25" ht="14.1" hidden="1" customHeight="1" x14ac:dyDescent="0.25">
      <c r="B192" s="601"/>
      <c r="C192" s="871" t="s">
        <v>161</v>
      </c>
      <c r="D192" s="872"/>
      <c r="E192" s="872"/>
      <c r="F192" s="416"/>
      <c r="G192" s="417">
        <f>+G183-G191</f>
        <v>0</v>
      </c>
      <c r="H192" s="408"/>
      <c r="I192" s="418">
        <f>+I183-I191</f>
        <v>0</v>
      </c>
      <c r="J192" s="869"/>
      <c r="K192" s="869"/>
      <c r="L192" s="870"/>
      <c r="M192" s="489"/>
      <c r="O192" s="857"/>
      <c r="P192" s="857"/>
      <c r="Q192" s="331"/>
      <c r="T192" s="312" t="s">
        <v>277</v>
      </c>
      <c r="U192" s="244">
        <f>+F221+F93</f>
        <v>2</v>
      </c>
      <c r="V192" s="244"/>
    </row>
    <row r="193" spans="2:22" ht="14.1" hidden="1" customHeight="1" x14ac:dyDescent="0.25">
      <c r="B193" s="601"/>
      <c r="C193" s="238"/>
      <c r="D193" s="238"/>
      <c r="E193" s="238"/>
      <c r="F193" s="238"/>
      <c r="G193" s="261"/>
      <c r="H193" s="238"/>
      <c r="I193" s="261"/>
      <c r="J193" s="247"/>
      <c r="K193" s="238"/>
      <c r="L193" s="238"/>
      <c r="M193" s="489"/>
      <c r="O193" s="393"/>
      <c r="P193" s="393"/>
      <c r="Q193" s="331"/>
      <c r="T193" s="312" t="s">
        <v>278</v>
      </c>
      <c r="U193" s="244" t="e">
        <f>+I221+I93</f>
        <v>#VALUE!</v>
      </c>
      <c r="V193" s="244"/>
    </row>
    <row r="194" spans="2:22" ht="14.1" customHeight="1" x14ac:dyDescent="0.25">
      <c r="B194" s="601"/>
      <c r="C194" s="847" t="s">
        <v>186</v>
      </c>
      <c r="D194" s="848"/>
      <c r="E194" s="848"/>
      <c r="F194" s="394">
        <v>550</v>
      </c>
      <c r="G194" s="267"/>
      <c r="H194" s="419"/>
      <c r="I194" s="402"/>
      <c r="J194" s="849" t="s">
        <v>243</v>
      </c>
      <c r="K194" s="849"/>
      <c r="L194" s="850"/>
      <c r="M194" s="495"/>
      <c r="O194" s="857"/>
      <c r="P194" s="857"/>
      <c r="Q194" s="238"/>
      <c r="T194" s="312" t="s">
        <v>231</v>
      </c>
      <c r="U194" s="244" t="e">
        <f>+U193-U192</f>
        <v>#VALUE!</v>
      </c>
      <c r="V194" s="244"/>
    </row>
    <row r="195" spans="2:22" ht="14.1" customHeight="1" x14ac:dyDescent="0.25">
      <c r="B195" s="601"/>
      <c r="C195" s="605" t="s">
        <v>81</v>
      </c>
      <c r="D195" s="606"/>
      <c r="E195" s="606"/>
      <c r="F195" s="269">
        <v>575</v>
      </c>
      <c r="G195" s="270"/>
      <c r="H195" s="268"/>
      <c r="I195" s="257" t="str">
        <f t="shared" ref="I195:I196" si="19">IF(G195=""," ",G195)</f>
        <v xml:space="preserve"> </v>
      </c>
      <c r="J195" s="648" t="s">
        <v>247</v>
      </c>
      <c r="K195" s="649"/>
      <c r="L195" s="802"/>
      <c r="M195" s="489"/>
      <c r="O195" s="239"/>
      <c r="P195" s="321">
        <f>+COUNT(G165:G168,I165:I168,G172,I172,G194:G196,I194:I196,G198:G205,I198:I205,G210,I210,F217)</f>
        <v>0</v>
      </c>
      <c r="Q195" s="238"/>
      <c r="T195" s="312"/>
      <c r="U195" s="244"/>
      <c r="V195" s="244"/>
    </row>
    <row r="196" spans="2:22" ht="14.1" customHeight="1" x14ac:dyDescent="0.25">
      <c r="B196" s="601"/>
      <c r="C196" s="796" t="s">
        <v>312</v>
      </c>
      <c r="D196" s="797"/>
      <c r="E196" s="798"/>
      <c r="F196" s="577"/>
      <c r="G196" s="270"/>
      <c r="H196" s="268"/>
      <c r="I196" s="257" t="str">
        <f t="shared" si="19"/>
        <v xml:space="preserve"> </v>
      </c>
      <c r="J196" s="654"/>
      <c r="K196" s="655"/>
      <c r="L196" s="803"/>
      <c r="M196" s="489"/>
      <c r="O196" s="424">
        <f>+IF(F196=0,0,1)</f>
        <v>0</v>
      </c>
      <c r="P196" s="508">
        <f>+IF(O196=1,COUNT(G68,I68),0)</f>
        <v>0</v>
      </c>
      <c r="Q196" s="238"/>
      <c r="T196" s="232"/>
      <c r="U196" s="244"/>
      <c r="V196" s="244"/>
    </row>
    <row r="197" spans="2:22" ht="14.1" customHeight="1" x14ac:dyDescent="0.25">
      <c r="B197" s="601"/>
      <c r="C197" s="834" t="s">
        <v>162</v>
      </c>
      <c r="D197" s="660"/>
      <c r="E197" s="660"/>
      <c r="F197" s="314"/>
      <c r="G197" s="259">
        <f>SUM(G194:G196)</f>
        <v>0</v>
      </c>
      <c r="H197" s="238"/>
      <c r="I197" s="260">
        <f>SUM(I194:I196)</f>
        <v>0</v>
      </c>
      <c r="J197" s="772"/>
      <c r="K197" s="772"/>
      <c r="L197" s="820"/>
      <c r="M197" s="489"/>
      <c r="O197" s="238"/>
      <c r="P197" s="238"/>
      <c r="Q197" s="238"/>
      <c r="T197" s="232"/>
      <c r="U197" s="244"/>
      <c r="V197" s="244"/>
    </row>
    <row r="198" spans="2:22" ht="14.1" customHeight="1" x14ac:dyDescent="0.25">
      <c r="B198" s="601"/>
      <c r="C198" s="821" t="s">
        <v>249</v>
      </c>
      <c r="D198" s="662"/>
      <c r="E198" s="662"/>
      <c r="F198" s="269">
        <v>432</v>
      </c>
      <c r="G198" s="270"/>
      <c r="H198" s="238"/>
      <c r="I198" s="257" t="str">
        <f t="shared" ref="I198:I205" si="20">IF(G198=""," ",G198)</f>
        <v xml:space="preserve"> </v>
      </c>
      <c r="J198" s="648" t="s">
        <v>248</v>
      </c>
      <c r="K198" s="649"/>
      <c r="L198" s="802"/>
      <c r="M198" s="462"/>
      <c r="O198" s="238"/>
      <c r="P198" s="238"/>
      <c r="Q198" s="238"/>
      <c r="T198" s="422" t="s">
        <v>260</v>
      </c>
      <c r="U198" s="423">
        <f>+U192</f>
        <v>2</v>
      </c>
      <c r="V198" s="283"/>
    </row>
    <row r="199" spans="2:22" ht="14.1" customHeight="1" x14ac:dyDescent="0.25">
      <c r="B199" s="601"/>
      <c r="C199" s="605" t="s">
        <v>83</v>
      </c>
      <c r="D199" s="606"/>
      <c r="E199" s="606"/>
      <c r="F199" s="269">
        <v>610</v>
      </c>
      <c r="G199" s="270"/>
      <c r="H199" s="238"/>
      <c r="I199" s="257" t="str">
        <f t="shared" si="20"/>
        <v xml:space="preserve"> </v>
      </c>
      <c r="J199" s="651"/>
      <c r="K199" s="652"/>
      <c r="L199" s="804"/>
      <c r="M199" s="462"/>
      <c r="T199" s="424" t="s">
        <v>261</v>
      </c>
      <c r="U199" s="425">
        <f>+ABS(U198)</f>
        <v>2</v>
      </c>
      <c r="V199" s="239"/>
    </row>
    <row r="200" spans="2:22" ht="13.5" customHeight="1" x14ac:dyDescent="0.25">
      <c r="B200" s="601"/>
      <c r="C200" s="605" t="s">
        <v>84</v>
      </c>
      <c r="D200" s="606"/>
      <c r="E200" s="606"/>
      <c r="F200" s="269">
        <v>720</v>
      </c>
      <c r="G200" s="270"/>
      <c r="H200" s="238"/>
      <c r="I200" s="257" t="str">
        <f t="shared" si="20"/>
        <v xml:space="preserve"> </v>
      </c>
      <c r="J200" s="651"/>
      <c r="K200" s="652"/>
      <c r="L200" s="804"/>
      <c r="M200" s="462"/>
      <c r="T200" s="426" t="s">
        <v>265</v>
      </c>
      <c r="U200" s="425" t="e">
        <f>+U193</f>
        <v>#VALUE!</v>
      </c>
      <c r="V200" s="283"/>
    </row>
    <row r="201" spans="2:22" ht="14.1" customHeight="1" x14ac:dyDescent="0.25">
      <c r="B201" s="601"/>
      <c r="C201" s="605" t="s">
        <v>85</v>
      </c>
      <c r="D201" s="606"/>
      <c r="E201" s="606"/>
      <c r="F201" s="269">
        <v>750</v>
      </c>
      <c r="G201" s="270"/>
      <c r="H201" s="238"/>
      <c r="I201" s="257" t="str">
        <f t="shared" si="20"/>
        <v xml:space="preserve"> </v>
      </c>
      <c r="J201" s="651"/>
      <c r="K201" s="652"/>
      <c r="L201" s="804"/>
      <c r="M201" s="462"/>
      <c r="T201" s="424" t="s">
        <v>262</v>
      </c>
      <c r="U201" s="423" t="e">
        <f>IF(U198&lt;0,U200+U199,U200-U198)</f>
        <v>#VALUE!</v>
      </c>
      <c r="V201" s="239"/>
    </row>
    <row r="202" spans="2:22" ht="13.5" customHeight="1" x14ac:dyDescent="0.25">
      <c r="B202" s="601"/>
      <c r="C202" s="605" t="s">
        <v>86</v>
      </c>
      <c r="D202" s="606"/>
      <c r="E202" s="606"/>
      <c r="F202" s="269">
        <v>757</v>
      </c>
      <c r="G202" s="270"/>
      <c r="H202" s="238"/>
      <c r="I202" s="257" t="str">
        <f t="shared" si="20"/>
        <v xml:space="preserve"> </v>
      </c>
      <c r="J202" s="651"/>
      <c r="K202" s="652"/>
      <c r="L202" s="804"/>
      <c r="M202" s="488"/>
      <c r="P202" s="326"/>
      <c r="T202" s="427" t="s">
        <v>263</v>
      </c>
      <c r="U202" s="428" t="e">
        <f>+U201/U198</f>
        <v>#VALUE!</v>
      </c>
      <c r="V202" s="239"/>
    </row>
    <row r="203" spans="2:22" ht="13.5" customHeight="1" x14ac:dyDescent="0.25">
      <c r="B203" s="601"/>
      <c r="C203" s="628" t="s">
        <v>143</v>
      </c>
      <c r="D203" s="629"/>
      <c r="E203" s="629"/>
      <c r="F203" s="269">
        <v>761</v>
      </c>
      <c r="G203" s="270"/>
      <c r="H203" s="238"/>
      <c r="I203" s="257" t="str">
        <f t="shared" si="20"/>
        <v xml:space="preserve"> </v>
      </c>
      <c r="J203" s="651"/>
      <c r="K203" s="652"/>
      <c r="L203" s="804"/>
      <c r="M203" s="488"/>
      <c r="P203" s="326"/>
      <c r="Q203" s="325"/>
      <c r="T203" s="424" t="s">
        <v>261</v>
      </c>
      <c r="U203" s="428" t="e">
        <f>+ABS(U202)</f>
        <v>#VALUE!</v>
      </c>
      <c r="V203" s="239" t="s">
        <v>264</v>
      </c>
    </row>
    <row r="204" spans="2:22" ht="14.1" customHeight="1" x14ac:dyDescent="0.25">
      <c r="B204" s="601"/>
      <c r="C204" s="389" t="s">
        <v>192</v>
      </c>
      <c r="D204" s="390"/>
      <c r="E204" s="390"/>
      <c r="F204" s="273">
        <v>763</v>
      </c>
      <c r="G204" s="270"/>
      <c r="H204" s="238"/>
      <c r="I204" s="257" t="str">
        <f t="shared" si="20"/>
        <v xml:space="preserve"> </v>
      </c>
      <c r="J204" s="651"/>
      <c r="K204" s="652"/>
      <c r="L204" s="804"/>
      <c r="O204" s="295"/>
      <c r="P204" s="237"/>
      <c r="Q204" s="237"/>
      <c r="R204" s="327"/>
      <c r="S204" s="237"/>
    </row>
    <row r="205" spans="2:22" ht="14.1" customHeight="1" x14ac:dyDescent="0.25">
      <c r="B205" s="601"/>
      <c r="C205" s="799" t="s">
        <v>313</v>
      </c>
      <c r="D205" s="800"/>
      <c r="E205" s="801"/>
      <c r="F205" s="572"/>
      <c r="G205" s="270"/>
      <c r="H205" s="238"/>
      <c r="I205" s="257" t="str">
        <f t="shared" si="20"/>
        <v xml:space="preserve"> </v>
      </c>
      <c r="J205" s="654"/>
      <c r="K205" s="655"/>
      <c r="L205" s="803"/>
      <c r="M205" s="464"/>
      <c r="N205" s="294"/>
      <c r="O205" s="424">
        <f>+IF(F205=0,0,1)</f>
        <v>0</v>
      </c>
      <c r="P205" s="508">
        <f>+IF(O205=1,COUNT(G205,I205),0)</f>
        <v>0</v>
      </c>
      <c r="Q205" s="237"/>
      <c r="R205" s="237"/>
      <c r="S205" s="237"/>
    </row>
    <row r="206" spans="2:22" ht="14.1" customHeight="1" x14ac:dyDescent="0.25">
      <c r="B206" s="601"/>
      <c r="C206" s="834" t="s">
        <v>163</v>
      </c>
      <c r="D206" s="660"/>
      <c r="E206" s="660"/>
      <c r="F206" s="660"/>
      <c r="G206" s="259">
        <f>SUM(G198:G205)</f>
        <v>0</v>
      </c>
      <c r="H206" s="238"/>
      <c r="I206" s="260">
        <f>SUM(I198:I205)</f>
        <v>0</v>
      </c>
      <c r="J206" s="814"/>
      <c r="K206" s="815"/>
      <c r="L206" s="816"/>
      <c r="M206" s="284"/>
      <c r="N206" s="294"/>
      <c r="O206" s="237"/>
      <c r="P206" s="237"/>
      <c r="Q206" s="237"/>
      <c r="R206" s="237"/>
      <c r="S206" s="237"/>
    </row>
    <row r="207" spans="2:22" ht="14.1" customHeight="1" x14ac:dyDescent="0.25">
      <c r="C207" s="843" t="s">
        <v>164</v>
      </c>
      <c r="D207" s="844"/>
      <c r="E207" s="844"/>
      <c r="F207" s="844"/>
      <c r="G207" s="254">
        <f>+G197-G206</f>
        <v>0</v>
      </c>
      <c r="H207" s="238"/>
      <c r="I207" s="255">
        <f>+I197-I206</f>
        <v>0</v>
      </c>
      <c r="J207" s="817"/>
      <c r="K207" s="818"/>
      <c r="L207" s="819"/>
      <c r="M207" s="465"/>
      <c r="N207" s="294"/>
      <c r="O207" s="237"/>
      <c r="P207" s="237"/>
      <c r="Q207" s="237"/>
      <c r="R207" s="237"/>
      <c r="S207" s="237"/>
    </row>
    <row r="208" spans="2:22" ht="14.1" customHeight="1" x14ac:dyDescent="0.25">
      <c r="C208" s="238"/>
      <c r="D208" s="238"/>
      <c r="E208" s="238"/>
      <c r="F208" s="238"/>
      <c r="G208" s="261"/>
      <c r="H208" s="238"/>
      <c r="I208" s="261"/>
      <c r="J208" s="247"/>
      <c r="M208" s="238"/>
      <c r="N208" s="294"/>
      <c r="O208" s="366" t="str">
        <f>+IF(H232=0,I211,0)</f>
        <v/>
      </c>
      <c r="P208" s="237"/>
      <c r="Q208" s="237"/>
      <c r="R208" s="237"/>
      <c r="S208" s="237"/>
      <c r="T208" s="478" t="s">
        <v>272</v>
      </c>
      <c r="U208" s="478"/>
      <c r="V208" s="237"/>
    </row>
    <row r="209" spans="2:26" ht="14.1" customHeight="1" x14ac:dyDescent="0.25">
      <c r="C209" s="644" t="s">
        <v>175</v>
      </c>
      <c r="D209" s="645"/>
      <c r="E209" s="645"/>
      <c r="F209" s="274">
        <v>770</v>
      </c>
      <c r="G209" s="275">
        <f>+G163+G207+(G171-G174)</f>
        <v>0</v>
      </c>
      <c r="I209" s="276">
        <f>+I163+I207+(I171-I174)</f>
        <v>0</v>
      </c>
      <c r="J209" s="824" t="s">
        <v>176</v>
      </c>
      <c r="K209" s="824"/>
      <c r="L209" s="825"/>
      <c r="M209" s="454"/>
      <c r="N209" s="294"/>
      <c r="O209" s="364"/>
      <c r="P209" s="237"/>
      <c r="Q209" s="237"/>
      <c r="R209" s="237"/>
      <c r="S209" s="237"/>
      <c r="T209" s="479" t="s">
        <v>274</v>
      </c>
      <c r="U209" s="480">
        <f>+G171</f>
        <v>0</v>
      </c>
      <c r="V209" s="237"/>
    </row>
    <row r="210" spans="2:26" ht="14.1" customHeight="1" x14ac:dyDescent="0.25">
      <c r="C210" s="605" t="s">
        <v>87</v>
      </c>
      <c r="D210" s="606"/>
      <c r="E210" s="606"/>
      <c r="F210" s="273">
        <v>796</v>
      </c>
      <c r="G210" s="270"/>
      <c r="I210" s="257" t="str">
        <f t="shared" ref="I210" si="21">IF(G210=""," ",G210)</f>
        <v xml:space="preserve"> </v>
      </c>
      <c r="J210" s="606" t="s">
        <v>247</v>
      </c>
      <c r="K210" s="606"/>
      <c r="L210" s="826"/>
      <c r="M210" s="454"/>
      <c r="N210" s="294"/>
      <c r="O210" s="364"/>
      <c r="P210" s="237"/>
      <c r="Q210" s="237"/>
      <c r="R210" s="237"/>
      <c r="S210" s="237"/>
      <c r="T210" s="479" t="s">
        <v>275</v>
      </c>
      <c r="U210" s="480">
        <f>+G189</f>
        <v>0</v>
      </c>
      <c r="V210" s="237"/>
    </row>
    <row r="211" spans="2:26" ht="14.1" customHeight="1" x14ac:dyDescent="0.25">
      <c r="C211" s="611" t="s">
        <v>174</v>
      </c>
      <c r="D211" s="612"/>
      <c r="E211" s="612"/>
      <c r="F211" s="277">
        <v>820</v>
      </c>
      <c r="G211" s="278">
        <f>+G209-G210</f>
        <v>0</v>
      </c>
      <c r="I211" s="369" t="str">
        <f>+IFERROR(I209-I210,"")</f>
        <v/>
      </c>
      <c r="J211" s="822" t="s">
        <v>177</v>
      </c>
      <c r="K211" s="822"/>
      <c r="L211" s="823"/>
      <c r="M211" s="454"/>
      <c r="N211" s="294"/>
      <c r="O211" s="365" cm="1">
        <f t="array" ref="O211">+_xlfn.IFS(H232=0,F215,H237=2,C238,H245=3,C246,H250=4,#REF!,H250=5,#REF!)</f>
        <v>0</v>
      </c>
      <c r="P211" s="237">
        <v>2</v>
      </c>
      <c r="Q211" s="237"/>
      <c r="R211" s="237"/>
      <c r="S211" s="237"/>
      <c r="T211" s="481" t="s">
        <v>276</v>
      </c>
      <c r="U211" s="480">
        <f>+G216</f>
        <v>0</v>
      </c>
      <c r="V211" s="237"/>
    </row>
    <row r="212" spans="2:26" ht="14.1" customHeight="1" x14ac:dyDescent="0.25">
      <c r="B212" s="623">
        <v>4</v>
      </c>
      <c r="E212" s="280"/>
      <c r="F212" s="280"/>
      <c r="G212" s="280"/>
      <c r="I212" s="261"/>
      <c r="J212" s="247"/>
      <c r="K212" s="238"/>
      <c r="L212" s="238"/>
      <c r="M212" s="454"/>
      <c r="N212" s="294"/>
      <c r="O212" s="364"/>
      <c r="P212" s="237"/>
      <c r="Q212" s="237"/>
      <c r="R212" s="237"/>
      <c r="S212" s="237"/>
      <c r="T212" s="484" t="s">
        <v>273</v>
      </c>
      <c r="U212" s="482">
        <f>+G198-G201</f>
        <v>0</v>
      </c>
      <c r="V212" s="237"/>
    </row>
    <row r="213" spans="2:26" ht="14.1" customHeight="1" x14ac:dyDescent="0.25">
      <c r="B213" s="623"/>
      <c r="C213" s="237"/>
      <c r="F213" s="621" t="s">
        <v>153</v>
      </c>
      <c r="G213" s="622"/>
      <c r="I213" s="286" t="s">
        <v>154</v>
      </c>
      <c r="J213" s="334"/>
      <c r="K213" s="615" t="str">
        <f>+T157</f>
        <v>alle Zellen ausfüllen</v>
      </c>
      <c r="L213" s="615"/>
      <c r="M213" s="454"/>
      <c r="N213" s="294"/>
      <c r="O213" s="364"/>
      <c r="P213" s="237"/>
      <c r="Q213" s="237"/>
      <c r="R213" s="237"/>
      <c r="S213" s="237"/>
      <c r="T213" s="483"/>
      <c r="U213" s="485">
        <f>SUM(U209:U212)</f>
        <v>0</v>
      </c>
      <c r="V213" s="237"/>
    </row>
    <row r="214" spans="2:26" ht="14.1" customHeight="1" x14ac:dyDescent="0.25">
      <c r="B214" s="623">
        <v>5</v>
      </c>
      <c r="C214" s="644" t="s">
        <v>4</v>
      </c>
      <c r="D214" s="645"/>
      <c r="E214" s="645"/>
      <c r="F214" s="646">
        <f>+G211</f>
        <v>0</v>
      </c>
      <c r="G214" s="647"/>
      <c r="I214" s="287" t="str">
        <f>+I211</f>
        <v/>
      </c>
      <c r="J214" s="334"/>
      <c r="K214" s="615"/>
      <c r="L214" s="615"/>
      <c r="M214" s="454"/>
      <c r="N214" s="294"/>
      <c r="O214" s="366" cm="1">
        <f t="array" ref="O214">+_xlfn.IFS(H232=0,F216,H237=2,E238,H245=3,E246,H250=4,#REF!,H250=5,#REF!)</f>
        <v>0</v>
      </c>
      <c r="P214" s="237">
        <v>1</v>
      </c>
      <c r="Q214" s="237"/>
      <c r="R214" s="237"/>
      <c r="S214" s="237"/>
      <c r="T214" s="237"/>
      <c r="U214" s="237"/>
      <c r="V214" s="237"/>
    </row>
    <row r="215" spans="2:26" ht="14.1" customHeight="1" x14ac:dyDescent="0.25">
      <c r="B215" s="623"/>
      <c r="C215" s="605" t="s">
        <v>142</v>
      </c>
      <c r="D215" s="606"/>
      <c r="E215" s="606"/>
      <c r="F215" s="617">
        <f>+G198</f>
        <v>0</v>
      </c>
      <c r="G215" s="618"/>
      <c r="H215" s="339"/>
      <c r="I215" s="287">
        <f t="shared" ref="I215:I217" si="22">+F215</f>
        <v>0</v>
      </c>
      <c r="J215" s="334"/>
      <c r="K215" s="615"/>
      <c r="L215" s="615"/>
      <c r="M215" s="454"/>
      <c r="N215" s="294"/>
      <c r="O215" s="364"/>
      <c r="P215" s="237"/>
      <c r="Q215" s="237"/>
      <c r="R215" s="237"/>
      <c r="S215" s="237"/>
      <c r="T215" s="237"/>
      <c r="U215" s="237"/>
      <c r="V215" s="237"/>
    </row>
    <row r="216" spans="2:26" ht="14.1" customHeight="1" x14ac:dyDescent="0.25">
      <c r="B216" s="623"/>
      <c r="C216" s="605" t="s">
        <v>266</v>
      </c>
      <c r="D216" s="606"/>
      <c r="E216" s="606"/>
      <c r="F216" s="617">
        <f>+G174</f>
        <v>0</v>
      </c>
      <c r="G216" s="618"/>
      <c r="H216" s="339"/>
      <c r="I216" s="287">
        <f t="shared" si="22"/>
        <v>0</v>
      </c>
      <c r="J216" s="334"/>
      <c r="K216" s="615"/>
      <c r="L216" s="615"/>
      <c r="M216" s="454"/>
      <c r="N216" s="294"/>
      <c r="O216" s="364"/>
      <c r="P216" s="237"/>
      <c r="Q216" s="237"/>
      <c r="R216" s="237"/>
      <c r="S216" s="237"/>
      <c r="T216" s="237"/>
      <c r="U216" s="237"/>
      <c r="V216" s="237"/>
    </row>
    <row r="217" spans="2:26" ht="13.5" customHeight="1" x14ac:dyDescent="0.25">
      <c r="C217" s="605" t="s">
        <v>209</v>
      </c>
      <c r="D217" s="606"/>
      <c r="E217" s="606"/>
      <c r="F217" s="619"/>
      <c r="G217" s="620"/>
      <c r="H217" s="339"/>
      <c r="I217" s="287">
        <f t="shared" si="22"/>
        <v>0</v>
      </c>
      <c r="J217" s="334"/>
      <c r="K217" s="615"/>
      <c r="L217" s="615"/>
      <c r="M217" s="454"/>
      <c r="N217" s="294"/>
      <c r="O217" s="366" cm="1">
        <f t="array" ref="O217">+_xlfn.IFS(H232=0,I220,H237=2,G238,H245=3,G246,H250=4,#REF!,H250=5,#REF!)</f>
        <v>0</v>
      </c>
      <c r="P217" s="237">
        <v>3</v>
      </c>
      <c r="Q217" s="237"/>
      <c r="R217" s="237"/>
      <c r="S217" s="237"/>
      <c r="T217" s="237"/>
      <c r="U217" s="237"/>
      <c r="V217" s="237"/>
    </row>
    <row r="218" spans="2:26" ht="14.1" customHeight="1" x14ac:dyDescent="0.25">
      <c r="C218" s="628" t="s">
        <v>104</v>
      </c>
      <c r="D218" s="629"/>
      <c r="E218" s="288">
        <v>200000</v>
      </c>
      <c r="F218" s="630">
        <f>+IF(F217&gt;E218,E218,0)</f>
        <v>0</v>
      </c>
      <c r="G218" s="631"/>
      <c r="H218" s="353"/>
      <c r="I218" s="290">
        <f t="shared" ref="I218:I220" si="23">+F218</f>
        <v>0</v>
      </c>
      <c r="J218" s="334"/>
      <c r="K218" s="615"/>
      <c r="L218" s="615"/>
      <c r="M218" s="454"/>
      <c r="N218" s="294"/>
      <c r="O218" s="364"/>
      <c r="P218" s="237"/>
      <c r="Q218" s="237"/>
      <c r="R218" s="237"/>
      <c r="S218" s="237"/>
      <c r="T218" s="237"/>
      <c r="U218" s="237"/>
      <c r="V218" s="237"/>
    </row>
    <row r="219" spans="2:26" ht="14.1" customHeight="1" x14ac:dyDescent="0.25">
      <c r="C219" s="605" t="s">
        <v>149</v>
      </c>
      <c r="D219" s="606"/>
      <c r="E219" s="606"/>
      <c r="F219" s="607">
        <f>+IF(F217&gt;E218,F217-F218,0)</f>
        <v>0</v>
      </c>
      <c r="G219" s="608"/>
      <c r="H219" s="353"/>
      <c r="I219" s="290">
        <f t="shared" si="23"/>
        <v>0</v>
      </c>
      <c r="J219" s="334"/>
      <c r="K219" s="615"/>
      <c r="L219" s="615"/>
      <c r="M219" s="531"/>
      <c r="N219" s="294"/>
      <c r="O219" s="237"/>
      <c r="P219" s="237"/>
      <c r="Q219" s="237"/>
      <c r="R219" s="237"/>
      <c r="S219" s="237"/>
      <c r="T219" s="237"/>
      <c r="U219" s="237"/>
      <c r="V219" s="237"/>
    </row>
    <row r="220" spans="2:26" ht="14.1" customHeight="1" x14ac:dyDescent="0.25">
      <c r="C220" s="605" t="s">
        <v>151</v>
      </c>
      <c r="D220" s="606"/>
      <c r="E220" s="606"/>
      <c r="F220" s="609">
        <f>+F219*10%</f>
        <v>0</v>
      </c>
      <c r="G220" s="610"/>
      <c r="I220" s="291">
        <f t="shared" si="23"/>
        <v>0</v>
      </c>
      <c r="J220" s="334"/>
      <c r="K220" s="615"/>
      <c r="L220" s="615"/>
      <c r="M220" s="531"/>
      <c r="N220" s="294"/>
      <c r="O220" s="297"/>
      <c r="P220" s="297"/>
      <c r="Q220" s="297"/>
      <c r="R220" s="297"/>
      <c r="S220" s="297"/>
      <c r="T220" s="237"/>
      <c r="U220" s="237"/>
      <c r="V220" s="237"/>
    </row>
    <row r="221" spans="2:26" ht="14.1" customHeight="1" x14ac:dyDescent="0.25">
      <c r="C221" s="611" t="s">
        <v>152</v>
      </c>
      <c r="D221" s="612"/>
      <c r="E221" s="612"/>
      <c r="F221" s="613">
        <f>IF(SUM(F214,F215,F216,F220)=0,1,SUM(F214,F215,F216,F220))</f>
        <v>1</v>
      </c>
      <c r="G221" s="614"/>
      <c r="I221" s="292" t="str">
        <f>IFERROR(I214+I215+I216+I220,"")</f>
        <v/>
      </c>
      <c r="J221" s="334"/>
      <c r="K221" s="615"/>
      <c r="L221" s="615"/>
      <c r="M221" s="531"/>
      <c r="N221" s="297"/>
      <c r="T221" s="237"/>
      <c r="U221" s="237"/>
      <c r="V221" s="237"/>
    </row>
    <row r="222" spans="2:26" ht="15" customHeight="1" x14ac:dyDescent="0.25">
      <c r="C222" s="284"/>
      <c r="D222" s="284"/>
      <c r="E222" s="284"/>
      <c r="F222" s="285"/>
      <c r="G222" s="354"/>
      <c r="I222" s="247"/>
      <c r="J222" s="524"/>
      <c r="K222" s="530"/>
      <c r="L222" s="530"/>
      <c r="M222" s="531"/>
      <c r="T222" s="237"/>
      <c r="U222" s="237"/>
      <c r="V222" s="237"/>
    </row>
    <row r="223" spans="2:26" ht="20.100000000000001" customHeight="1" x14ac:dyDescent="0.25">
      <c r="C223" s="280"/>
      <c r="D223" s="280"/>
      <c r="E223" s="845" t="s">
        <v>279</v>
      </c>
      <c r="F223" s="846"/>
      <c r="G223" s="846"/>
      <c r="H223" s="846"/>
      <c r="I223" s="332" t="str">
        <f>IFERROR(I221-F221," ")</f>
        <v xml:space="preserve"> </v>
      </c>
      <c r="J223" s="472"/>
      <c r="K223" s="842" t="str" cm="1">
        <f t="array" ref="K223">+_xlfn.IFS($U$168=0,$V$168,$U$168=1,$V$167,$U$168=2,$V$169)</f>
        <v>Das massgebenden Einkommen hat sich um mehr als 20 % verringert. Eine Anpassung der Beiträge wird empfohlen.</v>
      </c>
      <c r="L223" s="842"/>
      <c r="M223" s="842"/>
      <c r="T223" s="237"/>
      <c r="U223" s="237"/>
      <c r="V223" s="237"/>
    </row>
    <row r="224" spans="2:26" s="232" customFormat="1" ht="20.100000000000001" customHeight="1" x14ac:dyDescent="0.25">
      <c r="B224" s="385"/>
      <c r="C224" s="231"/>
      <c r="D224" s="231"/>
      <c r="E224" s="839" t="s">
        <v>280</v>
      </c>
      <c r="F224" s="840"/>
      <c r="G224" s="840"/>
      <c r="H224" s="840"/>
      <c r="I224" s="333">
        <f>+IFERROR(U202,0)</f>
        <v>0</v>
      </c>
      <c r="J224" s="472"/>
      <c r="K224" s="842"/>
      <c r="L224" s="842"/>
      <c r="M224" s="842"/>
      <c r="N224" s="231"/>
      <c r="O224" s="231"/>
      <c r="P224" s="231"/>
      <c r="Q224" s="231"/>
      <c r="R224" s="231"/>
      <c r="S224" s="231"/>
      <c r="T224" s="297"/>
      <c r="U224" s="297"/>
      <c r="V224" s="297"/>
      <c r="W224" s="231"/>
      <c r="X224" s="231"/>
      <c r="Y224" s="231"/>
      <c r="Z224" s="231"/>
    </row>
    <row r="225" spans="2:26" s="232" customFormat="1" ht="28.35" customHeight="1" x14ac:dyDescent="0.25">
      <c r="B225" s="385"/>
      <c r="C225" s="231"/>
      <c r="D225" s="231"/>
      <c r="E225" s="293"/>
      <c r="F225" s="336"/>
      <c r="G225" s="336"/>
      <c r="H225" s="336"/>
      <c r="I225" s="337"/>
      <c r="J225" s="472"/>
      <c r="K225" s="531"/>
      <c r="L225" s="531"/>
      <c r="M225" s="477"/>
      <c r="N225" s="231"/>
      <c r="O225" s="231"/>
      <c r="P225" s="231"/>
      <c r="Q225" s="231"/>
      <c r="R225" s="231"/>
      <c r="S225" s="231"/>
      <c r="T225" s="231"/>
      <c r="U225" s="231"/>
      <c r="V225" s="231"/>
      <c r="W225" s="231"/>
      <c r="X225" s="231"/>
      <c r="Y225" s="231"/>
      <c r="Z225" s="231"/>
    </row>
    <row r="226" spans="2:26" s="232" customFormat="1" ht="20.100000000000001" customHeight="1" x14ac:dyDescent="0.25">
      <c r="B226" s="385"/>
      <c r="C226" s="231"/>
      <c r="D226" s="231"/>
      <c r="E226" s="293"/>
      <c r="F226" s="336"/>
      <c r="G226" s="336"/>
      <c r="H226" s="336"/>
      <c r="I226" s="337"/>
      <c r="J226" s="472"/>
      <c r="K226" s="842" t="s">
        <v>246</v>
      </c>
      <c r="L226" s="842"/>
      <c r="M226" s="842"/>
      <c r="N226" s="231"/>
      <c r="O226" s="231"/>
      <c r="P226" s="231"/>
      <c r="Q226" s="231"/>
      <c r="R226" s="231"/>
      <c r="S226" s="231"/>
      <c r="T226" s="231"/>
      <c r="U226" s="231"/>
      <c r="V226" s="231"/>
      <c r="W226" s="231"/>
      <c r="X226" s="231"/>
      <c r="Y226" s="231"/>
      <c r="Z226" s="231"/>
    </row>
    <row r="227" spans="2:26" s="232" customFormat="1" ht="20.100000000000001" customHeight="1" x14ac:dyDescent="0.25">
      <c r="B227" s="385"/>
      <c r="C227" s="231"/>
      <c r="D227" s="231"/>
      <c r="E227" s="293"/>
      <c r="F227" s="336"/>
      <c r="G227" s="336"/>
      <c r="H227" s="336"/>
      <c r="I227" s="337"/>
      <c r="J227" s="472"/>
      <c r="K227" s="842"/>
      <c r="L227" s="842"/>
      <c r="M227" s="842"/>
      <c r="N227" s="231"/>
      <c r="O227" s="231"/>
      <c r="P227" s="231"/>
      <c r="Q227" s="231"/>
      <c r="R227" s="231"/>
      <c r="S227" s="231"/>
      <c r="T227" s="231"/>
      <c r="U227" s="231"/>
      <c r="V227" s="231"/>
      <c r="W227" s="231"/>
      <c r="X227" s="231"/>
      <c r="Y227" s="231"/>
      <c r="Z227" s="231"/>
    </row>
    <row r="228" spans="2:26" s="232" customFormat="1" ht="20.100000000000001" customHeight="1" x14ac:dyDescent="0.25">
      <c r="B228" s="385"/>
      <c r="C228" s="237"/>
      <c r="D228" s="231"/>
      <c r="E228" s="293"/>
      <c r="F228" s="336"/>
      <c r="G228" s="336"/>
      <c r="H228" s="336"/>
      <c r="I228" s="337"/>
      <c r="J228" s="472"/>
      <c r="K228" s="842"/>
      <c r="L228" s="842"/>
      <c r="M228" s="842"/>
      <c r="N228" s="231"/>
      <c r="O228" s="231"/>
      <c r="P228" s="231"/>
      <c r="Q228" s="231"/>
      <c r="R228" s="231"/>
      <c r="S228" s="231"/>
      <c r="T228" s="231"/>
      <c r="U228" s="231"/>
      <c r="V228" s="231"/>
      <c r="W228" s="231"/>
      <c r="X228" s="231"/>
      <c r="Y228" s="231"/>
      <c r="Z228" s="231"/>
    </row>
    <row r="229" spans="2:26" s="232" customFormat="1" ht="20.100000000000001" customHeight="1" x14ac:dyDescent="0.25">
      <c r="B229" s="385"/>
      <c r="C229" s="231"/>
      <c r="D229" s="231"/>
      <c r="E229" s="231"/>
      <c r="F229" s="339"/>
      <c r="G229" s="338"/>
      <c r="H229" s="339"/>
      <c r="I229" s="340"/>
      <c r="J229" s="472"/>
      <c r="K229" s="842"/>
      <c r="L229" s="842"/>
      <c r="M229" s="842"/>
      <c r="N229" s="231"/>
      <c r="O229" s="231"/>
      <c r="P229" s="231"/>
      <c r="Q229" s="231"/>
      <c r="R229" s="231"/>
      <c r="S229" s="231"/>
      <c r="T229" s="231"/>
      <c r="U229" s="231"/>
      <c r="V229" s="231"/>
      <c r="W229" s="231"/>
      <c r="X229" s="231"/>
      <c r="Y229" s="231"/>
      <c r="Z229" s="231"/>
    </row>
    <row r="230" spans="2:26" s="232" customFormat="1" ht="15" customHeight="1" x14ac:dyDescent="0.25">
      <c r="B230" s="385"/>
      <c r="C230" s="593"/>
      <c r="D230" s="593"/>
      <c r="E230" s="593"/>
      <c r="F230" s="593"/>
      <c r="G230" s="281"/>
      <c r="H230" s="356"/>
      <c r="I230" s="341"/>
      <c r="J230" s="472"/>
      <c r="K230" s="477"/>
      <c r="L230" s="477"/>
      <c r="M230" s="360"/>
      <c r="N230" s="231"/>
      <c r="O230" s="231"/>
      <c r="P230" s="231"/>
      <c r="Q230" s="231"/>
      <c r="R230" s="231"/>
      <c r="S230" s="231"/>
      <c r="T230" s="231"/>
      <c r="U230" s="231"/>
      <c r="V230" s="231"/>
      <c r="W230" s="231"/>
      <c r="X230" s="231"/>
      <c r="Y230" s="231"/>
      <c r="Z230" s="231"/>
    </row>
    <row r="231" spans="2:26" s="232" customFormat="1" ht="15" customHeight="1" x14ac:dyDescent="0.25">
      <c r="B231" s="385"/>
      <c r="C231" s="590"/>
      <c r="D231" s="590"/>
      <c r="E231" s="590"/>
      <c r="F231" s="590"/>
      <c r="G231" s="590"/>
      <c r="H231" s="356"/>
      <c r="J231" s="604"/>
      <c r="K231" s="604"/>
      <c r="L231" s="604"/>
      <c r="M231" s="344"/>
      <c r="N231" s="231"/>
      <c r="O231" s="231"/>
      <c r="P231" s="231"/>
      <c r="Q231" s="231"/>
      <c r="R231" s="231"/>
      <c r="S231" s="231"/>
      <c r="T231" s="231"/>
      <c r="U231" s="231"/>
      <c r="V231" s="231"/>
      <c r="W231" s="231"/>
      <c r="X231" s="231"/>
      <c r="Y231" s="231"/>
      <c r="Z231" s="231"/>
    </row>
    <row r="232" spans="2:26" s="232" customFormat="1" ht="15" customHeight="1" x14ac:dyDescent="0.25">
      <c r="B232" s="385"/>
      <c r="C232" s="593"/>
      <c r="D232" s="593"/>
      <c r="E232" s="593"/>
      <c r="F232" s="593"/>
      <c r="G232" s="593"/>
      <c r="H232" s="356">
        <f>+IF(I211&lt;0,1,0)</f>
        <v>0</v>
      </c>
      <c r="I232" s="341"/>
      <c r="J232" s="342"/>
      <c r="K232" s="344" t="s">
        <v>4</v>
      </c>
      <c r="L232" s="343"/>
      <c r="M232" s="344"/>
      <c r="N232" s="231"/>
      <c r="O232" s="231"/>
      <c r="P232" s="231"/>
      <c r="Q232" s="231"/>
      <c r="R232" s="231"/>
      <c r="S232" s="231"/>
      <c r="T232" s="231"/>
      <c r="U232" s="231"/>
      <c r="V232" s="231"/>
      <c r="W232" s="231"/>
      <c r="X232" s="231"/>
      <c r="Y232" s="231"/>
      <c r="Z232" s="231"/>
    </row>
    <row r="233" spans="2:26" ht="15" customHeight="1" x14ac:dyDescent="0.25">
      <c r="C233" s="239"/>
      <c r="D233" s="584"/>
      <c r="E233" s="598"/>
      <c r="F233" s="598"/>
      <c r="G233" s="430"/>
      <c r="H233" s="357"/>
      <c r="I233" s="233"/>
      <c r="J233" s="342"/>
      <c r="K233" s="471" t="str">
        <f>I214</f>
        <v/>
      </c>
      <c r="L233" s="344"/>
      <c r="M233" s="344"/>
    </row>
    <row r="234" spans="2:26" ht="15" customHeight="1" x14ac:dyDescent="0.25">
      <c r="C234" s="321"/>
      <c r="D234" s="584"/>
      <c r="E234" s="599"/>
      <c r="F234" s="599"/>
      <c r="G234" s="321"/>
      <c r="H234" s="357"/>
      <c r="I234" s="233"/>
      <c r="J234" s="342"/>
      <c r="K234" s="344"/>
      <c r="L234" s="344"/>
      <c r="M234" s="344"/>
    </row>
    <row r="235" spans="2:26" ht="15" customHeight="1" x14ac:dyDescent="0.25">
      <c r="C235" s="586"/>
      <c r="D235" s="586"/>
      <c r="E235" s="587"/>
      <c r="F235" s="587"/>
      <c r="G235" s="431"/>
      <c r="H235" s="357"/>
      <c r="I235" s="233"/>
      <c r="J235" s="342"/>
      <c r="K235" s="344" t="s">
        <v>269</v>
      </c>
      <c r="L235" s="344"/>
      <c r="M235" s="344"/>
    </row>
    <row r="236" spans="2:26" ht="15" customHeight="1" x14ac:dyDescent="0.25">
      <c r="C236" s="586"/>
      <c r="D236" s="586"/>
      <c r="E236" s="587"/>
      <c r="F236" s="587"/>
      <c r="G236" s="431"/>
      <c r="H236" s="358">
        <f>+IF(G234&lt;0,0,1)</f>
        <v>1</v>
      </c>
      <c r="I236" s="233"/>
      <c r="J236" s="342"/>
      <c r="K236" s="471">
        <f>+I215</f>
        <v>0</v>
      </c>
      <c r="L236" s="344"/>
      <c r="M236" s="456"/>
    </row>
    <row r="237" spans="2:26" ht="15" customHeight="1" x14ac:dyDescent="0.25">
      <c r="C237" s="595"/>
      <c r="D237" s="595"/>
      <c r="E237" s="596"/>
      <c r="F237" s="596"/>
      <c r="G237" s="432"/>
      <c r="H237" s="357">
        <f>+IF(G234&lt;0,0,2)</f>
        <v>2</v>
      </c>
      <c r="I237" s="233"/>
      <c r="J237" s="342"/>
      <c r="K237" s="344"/>
      <c r="L237" s="344"/>
      <c r="M237" s="344"/>
    </row>
    <row r="238" spans="2:26" ht="15" customHeight="1" x14ac:dyDescent="0.25">
      <c r="C238" s="597"/>
      <c r="D238" s="597"/>
      <c r="E238" s="587"/>
      <c r="F238" s="587"/>
      <c r="G238" s="433"/>
      <c r="H238" s="357"/>
      <c r="I238" s="233"/>
      <c r="J238" s="342"/>
      <c r="K238" s="344" t="s">
        <v>270</v>
      </c>
      <c r="L238" s="344"/>
      <c r="M238" s="344"/>
    </row>
    <row r="239" spans="2:26" ht="15" customHeight="1" x14ac:dyDescent="0.25">
      <c r="C239" s="239"/>
      <c r="D239" s="239"/>
      <c r="E239" s="239"/>
      <c r="F239" s="239"/>
      <c r="G239" s="247"/>
      <c r="H239" s="357"/>
      <c r="I239" s="233"/>
      <c r="J239" s="342"/>
      <c r="K239" s="473">
        <f>+G169</f>
        <v>0</v>
      </c>
      <c r="L239" s="344"/>
      <c r="M239" s="344"/>
    </row>
    <row r="240" spans="2:26" ht="15" customHeight="1" x14ac:dyDescent="0.25">
      <c r="C240" s="590"/>
      <c r="D240" s="590"/>
      <c r="E240" s="590"/>
      <c r="F240" s="590"/>
      <c r="G240" s="590"/>
      <c r="H240" s="357"/>
      <c r="I240" s="233"/>
      <c r="J240" s="342"/>
      <c r="K240" s="841"/>
      <c r="L240" s="841"/>
      <c r="M240" s="349"/>
    </row>
    <row r="241" spans="3:13" ht="15" customHeight="1" x14ac:dyDescent="0.25">
      <c r="C241" s="239"/>
      <c r="D241" s="584"/>
      <c r="E241" s="600"/>
      <c r="F241" s="600"/>
      <c r="G241" s="247"/>
      <c r="H241" s="357"/>
      <c r="I241" s="233"/>
      <c r="J241" s="342"/>
      <c r="K241" s="344" t="s">
        <v>271</v>
      </c>
      <c r="L241" s="344"/>
      <c r="M241" s="349"/>
    </row>
    <row r="242" spans="3:13" ht="15" customHeight="1" x14ac:dyDescent="0.25">
      <c r="C242" s="362"/>
      <c r="D242" s="584"/>
      <c r="E242" s="594"/>
      <c r="F242" s="594"/>
      <c r="G242" s="321"/>
      <c r="H242" s="357"/>
      <c r="I242" s="233"/>
      <c r="J242" s="342"/>
      <c r="K242" s="474">
        <f>+G172</f>
        <v>0</v>
      </c>
      <c r="L242" s="344"/>
      <c r="M242" s="349"/>
    </row>
    <row r="243" spans="3:13" ht="15" customHeight="1" x14ac:dyDescent="0.25">
      <c r="C243" s="586"/>
      <c r="D243" s="586"/>
      <c r="E243" s="587"/>
      <c r="F243" s="587"/>
      <c r="G243" s="431"/>
      <c r="H243" s="357"/>
      <c r="I243" s="233"/>
      <c r="J243" s="342"/>
      <c r="K243" s="344"/>
      <c r="L243" s="344"/>
      <c r="M243" s="350"/>
    </row>
    <row r="244" spans="3:13" ht="15" customHeight="1" x14ac:dyDescent="0.25">
      <c r="C244" s="586"/>
      <c r="D244" s="586"/>
      <c r="E244" s="587"/>
      <c r="F244" s="587"/>
      <c r="G244" s="431"/>
      <c r="H244" s="357">
        <f>+IF(G242&lt;0,0,1)</f>
        <v>1</v>
      </c>
      <c r="I244" s="233"/>
      <c r="J244" s="347"/>
      <c r="K244" s="469" t="s">
        <v>5</v>
      </c>
      <c r="L244" s="349"/>
      <c r="M244" s="237"/>
    </row>
    <row r="245" spans="3:13" ht="15" customHeight="1" x14ac:dyDescent="0.25">
      <c r="C245" s="595"/>
      <c r="D245" s="595"/>
      <c r="E245" s="596"/>
      <c r="F245" s="596"/>
      <c r="G245" s="432"/>
      <c r="H245" s="357">
        <f>+IF(G242&lt;0,0,3)</f>
        <v>3</v>
      </c>
      <c r="I245" s="233"/>
      <c r="J245" s="347"/>
      <c r="K245" s="474">
        <f>+F217</f>
        <v>0</v>
      </c>
      <c r="L245" s="349"/>
      <c r="M245" s="237"/>
    </row>
    <row r="246" spans="3:13" ht="15" customHeight="1" x14ac:dyDescent="0.25">
      <c r="C246" s="595"/>
      <c r="D246" s="595"/>
      <c r="E246" s="587"/>
      <c r="F246" s="587"/>
      <c r="G246" s="433"/>
      <c r="H246" s="357"/>
      <c r="I246" s="296"/>
      <c r="J246" s="347"/>
      <c r="K246" s="349"/>
      <c r="L246" s="349"/>
      <c r="M246" s="237"/>
    </row>
    <row r="247" spans="3:13" x14ac:dyDescent="0.25">
      <c r="C247" s="239"/>
      <c r="D247" s="239"/>
      <c r="E247" s="239"/>
      <c r="F247" s="239"/>
      <c r="G247" s="247"/>
      <c r="H247" s="357"/>
      <c r="J247" s="351"/>
      <c r="K247" s="352"/>
      <c r="L247" s="352"/>
    </row>
    <row r="248" spans="3:13" x14ac:dyDescent="0.25">
      <c r="C248" s="590"/>
      <c r="D248" s="590"/>
      <c r="E248" s="590"/>
      <c r="F248" s="590"/>
      <c r="G248" s="590"/>
      <c r="H248" s="357"/>
    </row>
    <row r="249" spans="3:13" x14ac:dyDescent="0.25">
      <c r="C249" s="239"/>
      <c r="D249" s="584"/>
      <c r="E249" s="593"/>
      <c r="F249" s="593"/>
      <c r="G249" s="247"/>
      <c r="H249" s="357"/>
    </row>
    <row r="250" spans="3:13" x14ac:dyDescent="0.25">
      <c r="C250" s="362"/>
      <c r="D250" s="584"/>
      <c r="E250" s="594"/>
      <c r="F250" s="594"/>
      <c r="G250" s="434"/>
      <c r="H250" s="357">
        <f>+IF(G250&lt;=0,5,4)</f>
        <v>5</v>
      </c>
    </row>
  </sheetData>
  <sheetProtection algorithmName="SHA-512" hashValue="d62BaV/p5lamjpKccA4TJ9E7eIfWw1Ku20un4+R4asiZ53/AaFOcymDdFn6p+zRe5sPomz1yiwAKgN62H9ucfQ==" saltValue="lulS3FRNqI2P3+BR7CVfSg==" spinCount="100000" sheet="1" selectLockedCells="1" sort="0" autoFilter="0"/>
  <mergeCells count="359">
    <mergeCell ref="C36:E36"/>
    <mergeCell ref="J36:L42"/>
    <mergeCell ref="C37:E37"/>
    <mergeCell ref="C38:E38"/>
    <mergeCell ref="C39:E39"/>
    <mergeCell ref="C40:E40"/>
    <mergeCell ref="C66:E66"/>
    <mergeCell ref="C2:I2"/>
    <mergeCell ref="K2:L2"/>
    <mergeCell ref="C4:L4"/>
    <mergeCell ref="C51:E51"/>
    <mergeCell ref="J51:L52"/>
    <mergeCell ref="C52:E52"/>
    <mergeCell ref="C15:E15"/>
    <mergeCell ref="J15:L15"/>
    <mergeCell ref="B5:B13"/>
    <mergeCell ref="C5:E5"/>
    <mergeCell ref="G5:I5"/>
    <mergeCell ref="C11:E11"/>
    <mergeCell ref="G11:I13"/>
    <mergeCell ref="C12:E12"/>
    <mergeCell ref="T5:U5"/>
    <mergeCell ref="C6:E6"/>
    <mergeCell ref="G6:I6"/>
    <mergeCell ref="C7:E7"/>
    <mergeCell ref="G7:I7"/>
    <mergeCell ref="C9:E10"/>
    <mergeCell ref="G9:I10"/>
    <mergeCell ref="K9:L9"/>
    <mergeCell ref="K10:L10"/>
    <mergeCell ref="K6:L7"/>
    <mergeCell ref="K11:L11"/>
    <mergeCell ref="T15:U15"/>
    <mergeCell ref="C16:E16"/>
    <mergeCell ref="J16:L16"/>
    <mergeCell ref="C17:E17"/>
    <mergeCell ref="C18:E18"/>
    <mergeCell ref="O18:P20"/>
    <mergeCell ref="C23:E23"/>
    <mergeCell ref="C19:E19"/>
    <mergeCell ref="C20:E20"/>
    <mergeCell ref="R24:T24"/>
    <mergeCell ref="C26:E26"/>
    <mergeCell ref="T25:U25"/>
    <mergeCell ref="C27:E27"/>
    <mergeCell ref="C28:E28"/>
    <mergeCell ref="C29:E29"/>
    <mergeCell ref="C30:E30"/>
    <mergeCell ref="C33:E33"/>
    <mergeCell ref="C34:E34"/>
    <mergeCell ref="C25:E25"/>
    <mergeCell ref="J25:L25"/>
    <mergeCell ref="C32:E32"/>
    <mergeCell ref="J26:L32"/>
    <mergeCell ref="J17:L24"/>
    <mergeCell ref="J33:L34"/>
    <mergeCell ref="C24:E24"/>
    <mergeCell ref="T20:U20"/>
    <mergeCell ref="C21:E21"/>
    <mergeCell ref="O21:P21"/>
    <mergeCell ref="C22:E22"/>
    <mergeCell ref="O22:P22"/>
    <mergeCell ref="T39:U39"/>
    <mergeCell ref="C41:E41"/>
    <mergeCell ref="C42:E42"/>
    <mergeCell ref="C43:E43"/>
    <mergeCell ref="J43:L43"/>
    <mergeCell ref="C44:E44"/>
    <mergeCell ref="J44:L50"/>
    <mergeCell ref="C45:E45"/>
    <mergeCell ref="T44:U44"/>
    <mergeCell ref="C46:E46"/>
    <mergeCell ref="C47:E47"/>
    <mergeCell ref="C48:E48"/>
    <mergeCell ref="T47:U47"/>
    <mergeCell ref="C50:E50"/>
    <mergeCell ref="T49:V49"/>
    <mergeCell ref="V51:W51"/>
    <mergeCell ref="F90:G90"/>
    <mergeCell ref="C81:E81"/>
    <mergeCell ref="J81:L81"/>
    <mergeCell ref="C83:E83"/>
    <mergeCell ref="J83:L83"/>
    <mergeCell ref="V52:W52"/>
    <mergeCell ref="V53:W53"/>
    <mergeCell ref="C65:E65"/>
    <mergeCell ref="J65:L65"/>
    <mergeCell ref="T55:W55"/>
    <mergeCell ref="J54:L63"/>
    <mergeCell ref="C60:F60"/>
    <mergeCell ref="C54:E54"/>
    <mergeCell ref="C55:E55"/>
    <mergeCell ref="C56:E56"/>
    <mergeCell ref="C57:E57"/>
    <mergeCell ref="C58:F58"/>
    <mergeCell ref="C82:E82"/>
    <mergeCell ref="J82:L82"/>
    <mergeCell ref="C73:E73"/>
    <mergeCell ref="C74:E74"/>
    <mergeCell ref="C78:F78"/>
    <mergeCell ref="J78:L79"/>
    <mergeCell ref="C79:F79"/>
    <mergeCell ref="O73:P73"/>
    <mergeCell ref="O74:P74"/>
    <mergeCell ref="O75:P75"/>
    <mergeCell ref="C68:E68"/>
    <mergeCell ref="J68:L68"/>
    <mergeCell ref="C69:E69"/>
    <mergeCell ref="C70:E70"/>
    <mergeCell ref="C71:E71"/>
    <mergeCell ref="C72:E72"/>
    <mergeCell ref="E95:H95"/>
    <mergeCell ref="E96:H96"/>
    <mergeCell ref="C102:F102"/>
    <mergeCell ref="J103:L103"/>
    <mergeCell ref="O78:P78"/>
    <mergeCell ref="C91:E91"/>
    <mergeCell ref="F91:G91"/>
    <mergeCell ref="C92:E92"/>
    <mergeCell ref="F92:G92"/>
    <mergeCell ref="C93:E93"/>
    <mergeCell ref="F93:G93"/>
    <mergeCell ref="C89:E89"/>
    <mergeCell ref="F89:G89"/>
    <mergeCell ref="C88:E88"/>
    <mergeCell ref="F88:G88"/>
    <mergeCell ref="F85:G85"/>
    <mergeCell ref="K85:L94"/>
    <mergeCell ref="C86:E86"/>
    <mergeCell ref="F86:G86"/>
    <mergeCell ref="C87:E87"/>
    <mergeCell ref="F87:G87"/>
    <mergeCell ref="C90:D90"/>
    <mergeCell ref="K99:M102"/>
    <mergeCell ref="K95:M97"/>
    <mergeCell ref="C109:D109"/>
    <mergeCell ref="E109:F109"/>
    <mergeCell ref="C110:D110"/>
    <mergeCell ref="E110:F110"/>
    <mergeCell ref="K112:L112"/>
    <mergeCell ref="C112:G112"/>
    <mergeCell ref="C103:G103"/>
    <mergeCell ref="C104:G104"/>
    <mergeCell ref="D105:D106"/>
    <mergeCell ref="E105:F105"/>
    <mergeCell ref="E106:F106"/>
    <mergeCell ref="C107:D108"/>
    <mergeCell ref="E107:F107"/>
    <mergeCell ref="E108:F108"/>
    <mergeCell ref="T121:U121"/>
    <mergeCell ref="C135:E135"/>
    <mergeCell ref="G135:I135"/>
    <mergeCell ref="C136:E136"/>
    <mergeCell ref="G136:I136"/>
    <mergeCell ref="K135:L136"/>
    <mergeCell ref="C129:G129"/>
    <mergeCell ref="C130:D130"/>
    <mergeCell ref="E130:F130"/>
    <mergeCell ref="C131:D131"/>
    <mergeCell ref="E131:F131"/>
    <mergeCell ref="C134:E134"/>
    <mergeCell ref="G134:I134"/>
    <mergeCell ref="C124:D125"/>
    <mergeCell ref="E124:F124"/>
    <mergeCell ref="E125:F125"/>
    <mergeCell ref="C126:D126"/>
    <mergeCell ref="E126:F126"/>
    <mergeCell ref="C127:D127"/>
    <mergeCell ref="E127:F127"/>
    <mergeCell ref="D122:D123"/>
    <mergeCell ref="E122:F122"/>
    <mergeCell ref="E123:F123"/>
    <mergeCell ref="T131:U131"/>
    <mergeCell ref="O134:P136"/>
    <mergeCell ref="C148:E148"/>
    <mergeCell ref="C149:E149"/>
    <mergeCell ref="T136:U136"/>
    <mergeCell ref="K139:L139"/>
    <mergeCell ref="K140:L140"/>
    <mergeCell ref="C140:E142"/>
    <mergeCell ref="G140:I140"/>
    <mergeCell ref="G141:I141"/>
    <mergeCell ref="C144:E144"/>
    <mergeCell ref="J144:L144"/>
    <mergeCell ref="C138:E139"/>
    <mergeCell ref="G138:I139"/>
    <mergeCell ref="R140:T140"/>
    <mergeCell ref="T141:U141"/>
    <mergeCell ref="C156:E156"/>
    <mergeCell ref="C157:E157"/>
    <mergeCell ref="C158:E158"/>
    <mergeCell ref="C159:E159"/>
    <mergeCell ref="O137:P137"/>
    <mergeCell ref="C151:E151"/>
    <mergeCell ref="O138:P138"/>
    <mergeCell ref="C152:E152"/>
    <mergeCell ref="C154:E154"/>
    <mergeCell ref="J154:L154"/>
    <mergeCell ref="K138:L138"/>
    <mergeCell ref="C145:E145"/>
    <mergeCell ref="J145:L145"/>
    <mergeCell ref="C146:E146"/>
    <mergeCell ref="C147:E147"/>
    <mergeCell ref="C150:E150"/>
    <mergeCell ref="T163:U163"/>
    <mergeCell ref="C190:E190"/>
    <mergeCell ref="T165:V165"/>
    <mergeCell ref="C191:E191"/>
    <mergeCell ref="J191:L192"/>
    <mergeCell ref="C192:E192"/>
    <mergeCell ref="V167:W167"/>
    <mergeCell ref="C174:F174"/>
    <mergeCell ref="T154:U154"/>
    <mergeCell ref="C181:E181"/>
    <mergeCell ref="C182:E182"/>
    <mergeCell ref="C183:E183"/>
    <mergeCell ref="J183:L183"/>
    <mergeCell ref="C184:E184"/>
    <mergeCell ref="J184:L190"/>
    <mergeCell ref="C185:E185"/>
    <mergeCell ref="T159:U159"/>
    <mergeCell ref="C186:E186"/>
    <mergeCell ref="C163:E163"/>
    <mergeCell ref="C176:E176"/>
    <mergeCell ref="J176:L182"/>
    <mergeCell ref="C177:E177"/>
    <mergeCell ref="C178:E178"/>
    <mergeCell ref="C155:E155"/>
    <mergeCell ref="V168:W168"/>
    <mergeCell ref="V169:W169"/>
    <mergeCell ref="C194:E194"/>
    <mergeCell ref="J194:L194"/>
    <mergeCell ref="T171:W171"/>
    <mergeCell ref="C171:F171"/>
    <mergeCell ref="C172:E172"/>
    <mergeCell ref="C173:F173"/>
    <mergeCell ref="C187:E187"/>
    <mergeCell ref="C188:E188"/>
    <mergeCell ref="C179:E179"/>
    <mergeCell ref="C180:E180"/>
    <mergeCell ref="U183:U184"/>
    <mergeCell ref="O185:S185"/>
    <mergeCell ref="O179:S179"/>
    <mergeCell ref="Q180:S180"/>
    <mergeCell ref="Q182:S182"/>
    <mergeCell ref="O191:P191"/>
    <mergeCell ref="O192:P192"/>
    <mergeCell ref="O194:P194"/>
    <mergeCell ref="J165:L174"/>
    <mergeCell ref="C167:E167"/>
    <mergeCell ref="C168:E168"/>
    <mergeCell ref="C169:F169"/>
    <mergeCell ref="F217:G217"/>
    <mergeCell ref="C202:E202"/>
    <mergeCell ref="C203:E203"/>
    <mergeCell ref="C206:F206"/>
    <mergeCell ref="C221:E221"/>
    <mergeCell ref="C207:F207"/>
    <mergeCell ref="C195:E195"/>
    <mergeCell ref="E223:H223"/>
    <mergeCell ref="C211:E211"/>
    <mergeCell ref="F213:G213"/>
    <mergeCell ref="C214:E214"/>
    <mergeCell ref="F214:G214"/>
    <mergeCell ref="C215:E215"/>
    <mergeCell ref="F215:G215"/>
    <mergeCell ref="C209:E209"/>
    <mergeCell ref="C210:E210"/>
    <mergeCell ref="C196:E196"/>
    <mergeCell ref="C205:E205"/>
    <mergeCell ref="C216:E216"/>
    <mergeCell ref="F216:G216"/>
    <mergeCell ref="C197:E197"/>
    <mergeCell ref="C218:D218"/>
    <mergeCell ref="F218:G218"/>
    <mergeCell ref="C219:E219"/>
    <mergeCell ref="C248:G248"/>
    <mergeCell ref="D249:D250"/>
    <mergeCell ref="E249:F249"/>
    <mergeCell ref="E250:F250"/>
    <mergeCell ref="C240:G240"/>
    <mergeCell ref="D241:D242"/>
    <mergeCell ref="C243:D244"/>
    <mergeCell ref="E243:F243"/>
    <mergeCell ref="E244:F244"/>
    <mergeCell ref="C245:D245"/>
    <mergeCell ref="E245:F245"/>
    <mergeCell ref="C230:F230"/>
    <mergeCell ref="J231:L231"/>
    <mergeCell ref="C231:G231"/>
    <mergeCell ref="C232:G232"/>
    <mergeCell ref="D233:D234"/>
    <mergeCell ref="E233:F233"/>
    <mergeCell ref="E234:F234"/>
    <mergeCell ref="F221:G221"/>
    <mergeCell ref="C246:D246"/>
    <mergeCell ref="E246:F246"/>
    <mergeCell ref="E224:H224"/>
    <mergeCell ref="K240:L240"/>
    <mergeCell ref="E241:F241"/>
    <mergeCell ref="E242:F242"/>
    <mergeCell ref="C235:D236"/>
    <mergeCell ref="E235:F235"/>
    <mergeCell ref="E236:F236"/>
    <mergeCell ref="C237:D237"/>
    <mergeCell ref="E237:F237"/>
    <mergeCell ref="C238:D238"/>
    <mergeCell ref="E238:F238"/>
    <mergeCell ref="K223:M224"/>
    <mergeCell ref="K226:M229"/>
    <mergeCell ref="K213:L221"/>
    <mergeCell ref="B88:B89"/>
    <mergeCell ref="B90:B92"/>
    <mergeCell ref="A15:B82"/>
    <mergeCell ref="B214:B216"/>
    <mergeCell ref="B212:B213"/>
    <mergeCell ref="B143:B206"/>
    <mergeCell ref="C61:E61"/>
    <mergeCell ref="C62:F62"/>
    <mergeCell ref="C63:F63"/>
    <mergeCell ref="C162:E162"/>
    <mergeCell ref="B121:B129"/>
    <mergeCell ref="C118:D118"/>
    <mergeCell ref="E118:F118"/>
    <mergeCell ref="C119:D119"/>
    <mergeCell ref="E119:F119"/>
    <mergeCell ref="C121:G121"/>
    <mergeCell ref="D113:D114"/>
    <mergeCell ref="E113:F113"/>
    <mergeCell ref="E114:F114"/>
    <mergeCell ref="C115:D116"/>
    <mergeCell ref="E115:F115"/>
    <mergeCell ref="E116:F116"/>
    <mergeCell ref="C165:E165"/>
    <mergeCell ref="C166:E166"/>
    <mergeCell ref="F219:G219"/>
    <mergeCell ref="C220:E220"/>
    <mergeCell ref="F220:G220"/>
    <mergeCell ref="C217:E217"/>
    <mergeCell ref="C67:E67"/>
    <mergeCell ref="C77:E77"/>
    <mergeCell ref="J66:L67"/>
    <mergeCell ref="J69:L77"/>
    <mergeCell ref="C153:E153"/>
    <mergeCell ref="J146:L153"/>
    <mergeCell ref="C161:E161"/>
    <mergeCell ref="J155:L161"/>
    <mergeCell ref="J162:L163"/>
    <mergeCell ref="J197:L197"/>
    <mergeCell ref="C198:E198"/>
    <mergeCell ref="C199:E199"/>
    <mergeCell ref="C200:E200"/>
    <mergeCell ref="C201:E201"/>
    <mergeCell ref="J211:L211"/>
    <mergeCell ref="J209:L209"/>
    <mergeCell ref="J210:L210"/>
    <mergeCell ref="J195:L196"/>
    <mergeCell ref="J198:L205"/>
    <mergeCell ref="J206:L207"/>
  </mergeCells>
  <conditionalFormatting sqref="C7">
    <cfRule type="expression" dxfId="191" priority="120">
      <formula>$C$7&lt;&gt;$O$6</formula>
    </cfRule>
  </conditionalFormatting>
  <conditionalFormatting sqref="C136">
    <cfRule type="expression" dxfId="190" priority="84">
      <formula>$C$7&lt;&gt;$O$6</formula>
    </cfRule>
  </conditionalFormatting>
  <conditionalFormatting sqref="C9:E13">
    <cfRule type="expression" dxfId="189" priority="118">
      <formula>$V$7&lt;&gt;2</formula>
    </cfRule>
  </conditionalFormatting>
  <conditionalFormatting sqref="C128:G131">
    <cfRule type="expression" dxfId="188" priority="93">
      <formula>$I$83&gt;0</formula>
    </cfRule>
  </conditionalFormatting>
  <conditionalFormatting sqref="C129:G131">
    <cfRule type="expression" dxfId="187" priority="95">
      <formula>$E$124="Ja"</formula>
    </cfRule>
  </conditionalFormatting>
  <conditionalFormatting sqref="C176:G192 I176:I192 I36:J36 C36:G53 I37:I42 I43:J44 I45:I50 I51:J51 I52:I53 J176 J183:J184 J191">
    <cfRule type="expression" dxfId="186" priority="115">
      <formula>$U$10=1</formula>
    </cfRule>
  </conditionalFormatting>
  <conditionalFormatting sqref="C54:M63">
    <cfRule type="expression" dxfId="185" priority="42">
      <formula>$G$6=$P$8</formula>
    </cfRule>
  </conditionalFormatting>
  <conditionalFormatting sqref="E13">
    <cfRule type="expression" dxfId="184" priority="28">
      <formula>$E$13&lt;&gt;$Q$6</formula>
    </cfRule>
  </conditionalFormatting>
  <conditionalFormatting sqref="F89:G89">
    <cfRule type="notContainsBlanks" dxfId="183" priority="125">
      <formula>LEN(TRIM(F89))&gt;0</formula>
    </cfRule>
  </conditionalFormatting>
  <conditionalFormatting sqref="G16:G23 G26:G32 I26:I32">
    <cfRule type="notContainsBlanks" dxfId="182" priority="117">
      <formula>LEN(TRIM(G16))&gt;0</formula>
    </cfRule>
  </conditionalFormatting>
  <conditionalFormatting sqref="G24 I24 G153 I153 G161 I161 G196 I196 G205 I205 C11:E11 C13">
    <cfRule type="notContainsBlanks" dxfId="181" priority="29">
      <formula>LEN(TRIM(C11))&gt;0</formula>
    </cfRule>
  </conditionalFormatting>
  <conditionalFormatting sqref="G24 I24">
    <cfRule type="expression" dxfId="180" priority="13">
      <formula>$F$24=0</formula>
    </cfRule>
  </conditionalFormatting>
  <conditionalFormatting sqref="G32 I32">
    <cfRule type="expression" dxfId="179" priority="12">
      <formula>$F$32=0</formula>
    </cfRule>
  </conditionalFormatting>
  <conditionalFormatting sqref="G36:G42 I36:I42 G44:G50 I44:I50">
    <cfRule type="notContainsBlanks" dxfId="178" priority="124">
      <formula>LEN(TRIM(G36))&gt;0</formula>
    </cfRule>
  </conditionalFormatting>
  <conditionalFormatting sqref="G54:G57 G59 G61">
    <cfRule type="notContainsBlanks" dxfId="177" priority="56">
      <formula>LEN(TRIM(G54))&gt;0</formula>
    </cfRule>
  </conditionalFormatting>
  <conditionalFormatting sqref="G65:G67 I65:I67 G69:G77 I69:I77 G194:G195 I194:I196 G198:G204 I198:I204 F217:G217">
    <cfRule type="notContainsBlanks" dxfId="176" priority="114">
      <formula>LEN(TRIM(F65))&gt;0</formula>
    </cfRule>
  </conditionalFormatting>
  <conditionalFormatting sqref="G67 I67">
    <cfRule type="expression" dxfId="175" priority="11">
      <formula>$F$67=0</formula>
    </cfRule>
  </conditionalFormatting>
  <conditionalFormatting sqref="G77 I77">
    <cfRule type="expression" dxfId="174" priority="10">
      <formula>$F$77=0</formula>
    </cfRule>
  </conditionalFormatting>
  <conditionalFormatting sqref="G82">
    <cfRule type="notContainsBlanks" dxfId="173" priority="128">
      <formula>LEN(TRIM(G82))&gt;0</formula>
    </cfRule>
  </conditionalFormatting>
  <conditionalFormatting sqref="G138 G140:I142">
    <cfRule type="expression" dxfId="172" priority="57">
      <formula>$V$123&lt;&gt;2</formula>
    </cfRule>
  </conditionalFormatting>
  <conditionalFormatting sqref="G142">
    <cfRule type="notContainsBlanks" dxfId="171" priority="58">
      <formula>LEN(TRIM(G142))&gt;0</formula>
    </cfRule>
  </conditionalFormatting>
  <conditionalFormatting sqref="G145:G152 I145:I152 G155:G160 I155:I160">
    <cfRule type="notContainsBlanks" dxfId="170" priority="80">
      <formula>LEN(TRIM(G145))&gt;0</formula>
    </cfRule>
  </conditionalFormatting>
  <conditionalFormatting sqref="G153 I153">
    <cfRule type="expression" dxfId="169" priority="9">
      <formula>$F$153=0</formula>
    </cfRule>
  </conditionalFormatting>
  <conditionalFormatting sqref="G161 I161">
    <cfRule type="expression" dxfId="168" priority="8">
      <formula>$F$161=0</formula>
    </cfRule>
  </conditionalFormatting>
  <conditionalFormatting sqref="G165:G168 G172">
    <cfRule type="notContainsBlanks" dxfId="167" priority="77">
      <formula>LEN(TRIM(G165))&gt;0</formula>
    </cfRule>
  </conditionalFormatting>
  <conditionalFormatting sqref="G170">
    <cfRule type="expression" dxfId="166" priority="2">
      <formula>$V$8&lt;&gt;3</formula>
    </cfRule>
    <cfRule type="notContainsBlanks" dxfId="165" priority="3">
      <formula>LEN(TRIM(G170))&gt;0</formula>
    </cfRule>
    <cfRule type="expression" dxfId="164" priority="1">
      <formula>$G$6=$P$8</formula>
    </cfRule>
  </conditionalFormatting>
  <conditionalFormatting sqref="G176:G182 I176:I182 G184:G190 I184:I190">
    <cfRule type="notContainsBlanks" dxfId="163" priority="88">
      <formula>LEN(TRIM(G176))&gt;0</formula>
    </cfRule>
  </conditionalFormatting>
  <conditionalFormatting sqref="G196 I196">
    <cfRule type="expression" dxfId="162" priority="7">
      <formula>$F$196=0</formula>
    </cfRule>
  </conditionalFormatting>
  <conditionalFormatting sqref="G205 I205">
    <cfRule type="expression" dxfId="161" priority="6">
      <formula>$F$205=0</formula>
    </cfRule>
  </conditionalFormatting>
  <conditionalFormatting sqref="G210">
    <cfRule type="notContainsBlanks" dxfId="160" priority="92">
      <formula>LEN(TRIM(G210))&gt;0</formula>
    </cfRule>
  </conditionalFormatting>
  <conditionalFormatting sqref="G140:I140">
    <cfRule type="notContainsBlanks" dxfId="159" priority="81">
      <formula>LEN(TRIM(G140))&gt;0</formula>
    </cfRule>
  </conditionalFormatting>
  <conditionalFormatting sqref="I16:I23">
    <cfRule type="notContainsBlanks" dxfId="158" priority="89">
      <formula>LEN(TRIM(I16))&gt;0</formula>
    </cfRule>
  </conditionalFormatting>
  <conditionalFormatting sqref="I17">
    <cfRule type="expression" dxfId="157" priority="54">
      <formula>$G$7=$P$9</formula>
    </cfRule>
    <cfRule type="expression" dxfId="156" priority="55">
      <formula>$U$7=0</formula>
    </cfRule>
  </conditionalFormatting>
  <conditionalFormatting sqref="I54:I57">
    <cfRule type="expression" dxfId="155" priority="51">
      <formula>$U$6=0</formula>
    </cfRule>
    <cfRule type="notContainsBlanks" dxfId="154" priority="50">
      <formula>LEN(TRIM(I54))&gt;0</formula>
    </cfRule>
    <cfRule type="expression" dxfId="153" priority="52">
      <formula>$U$9=1</formula>
    </cfRule>
  </conditionalFormatting>
  <conditionalFormatting sqref="I59">
    <cfRule type="expression" dxfId="152" priority="48">
      <formula>$U$9=1</formula>
    </cfRule>
    <cfRule type="notContainsBlanks" dxfId="151" priority="53">
      <formula>LEN(TRIM(I59))&gt;0</formula>
    </cfRule>
    <cfRule type="expression" dxfId="150" priority="47">
      <formula>$U$6=0</formula>
    </cfRule>
  </conditionalFormatting>
  <conditionalFormatting sqref="I61">
    <cfRule type="expression" dxfId="149" priority="45">
      <formula>$U$6=0</formula>
    </cfRule>
    <cfRule type="notContainsBlanks" dxfId="148" priority="43">
      <formula>LEN(TRIM(I61))&gt;0</formula>
    </cfRule>
    <cfRule type="expression" dxfId="147" priority="44">
      <formula>$G$6=$P$8</formula>
    </cfRule>
    <cfRule type="expression" dxfId="146" priority="46">
      <formula>$U$9=1</formula>
    </cfRule>
  </conditionalFormatting>
  <conditionalFormatting sqref="I82">
    <cfRule type="notContainsBlanks" dxfId="145" priority="123">
      <formula>LEN(TRIM(I82))&gt;0</formula>
    </cfRule>
  </conditionalFormatting>
  <conditionalFormatting sqref="I95">
    <cfRule type="expression" dxfId="144" priority="126">
      <formula>#REF!=0</formula>
    </cfRule>
  </conditionalFormatting>
  <conditionalFormatting sqref="I142">
    <cfRule type="expression" dxfId="143" priority="82">
      <formula>$I$142&lt;&gt;$Q$122</formula>
    </cfRule>
  </conditionalFormatting>
  <conditionalFormatting sqref="I165:I168">
    <cfRule type="notContainsBlanks" dxfId="142" priority="30">
      <formula>LEN(TRIM(I165))&gt;0</formula>
    </cfRule>
  </conditionalFormatting>
  <conditionalFormatting sqref="I170">
    <cfRule type="notContainsBlanks" dxfId="141" priority="41">
      <formula>LEN(TRIM(I170))&gt;0</formula>
    </cfRule>
  </conditionalFormatting>
  <conditionalFormatting sqref="I172">
    <cfRule type="notContainsBlanks" dxfId="140" priority="31">
      <formula>LEN(TRIM(I172))&gt;0</formula>
    </cfRule>
  </conditionalFormatting>
  <conditionalFormatting sqref="I210">
    <cfRule type="notContainsBlanks" dxfId="139" priority="87">
      <formula>LEN(TRIM(I210))&gt;0</formula>
    </cfRule>
  </conditionalFormatting>
  <conditionalFormatting sqref="I223">
    <cfRule type="expression" dxfId="138" priority="90">
      <formula>#REF!=0</formula>
    </cfRule>
  </conditionalFormatting>
  <conditionalFormatting sqref="I165:L174 I147:I153 F153:G153 I156:I161 F161:G161 F196:G196 I196 I199:I205 F205:G205 I144:M145 C144:G152 I146:J146 M146:M161 C153 I154:L154 C154:G160 I155:J155 C161 I162:J162 C162:G163 I163 M163:M172 C165:G169 C170:F170 C171:G174 M192:M203 I194:L194 C194:G195 I195:J195 C196 I197:L197 C197:G204 I198:J198 C205 M205:M207 I206:J206 C206:G207 I207 C209:G211 I209:L211">
    <cfRule type="expression" dxfId="137" priority="36">
      <formula>$V$125&lt;&gt;3</formula>
    </cfRule>
  </conditionalFormatting>
  <conditionalFormatting sqref="I54:M63 I18:I24 F24:G24 I27:I32 F32:G32 I66:I67 F67:G67 I70:I77 F77:G77 I15:M16 C15:G23 I17:J17 M17:M24 C24 I25:M25 C25:G31 I26:J26 M26:M34 C32 I33:J33 C33:G34 I34 C54:G63 I65:M65 C65:G66 I66:J66 M66:M67 C67 I68:M68 C68:G76 I69:J69 M69:M77 C77 C78:G79 I78:M79 C81:G83 I81:M83">
    <cfRule type="expression" dxfId="136" priority="49">
      <formula>$V$8&lt;&gt;3</formula>
    </cfRule>
  </conditionalFormatting>
  <conditionalFormatting sqref="J223:K223 M219:M222 J224 J225:M225 J226:K226 J227:J229 M230:M242 J230:L246">
    <cfRule type="expression" dxfId="135" priority="85">
      <formula>$U$157=0</formula>
    </cfRule>
    <cfRule type="expression" dxfId="134" priority="86">
      <formula>$U$168=0</formula>
    </cfRule>
  </conditionalFormatting>
  <conditionalFormatting sqref="J223:K223">
    <cfRule type="expression" dxfId="133" priority="75">
      <formula>$U$168=0</formula>
    </cfRule>
  </conditionalFormatting>
  <conditionalFormatting sqref="J95:M97">
    <cfRule type="expression" dxfId="132" priority="112">
      <formula>$U$52=0</formula>
    </cfRule>
  </conditionalFormatting>
  <conditionalFormatting sqref="J95:M118">
    <cfRule type="expression" dxfId="131" priority="121">
      <formula>$U$42=0</formula>
    </cfRule>
    <cfRule type="expression" dxfId="130" priority="122">
      <formula>$U$52=0</formula>
    </cfRule>
  </conditionalFormatting>
  <conditionalFormatting sqref="K85">
    <cfRule type="expression" dxfId="129" priority="113">
      <formula>$U$42&lt;&gt;1</formula>
    </cfRule>
  </conditionalFormatting>
  <conditionalFormatting sqref="K106:K107">
    <cfRule type="expression" dxfId="128" priority="24">
      <formula>$U$42=0</formula>
    </cfRule>
    <cfRule type="expression" dxfId="127" priority="25">
      <formula>$U$52=0</formula>
    </cfRule>
  </conditionalFormatting>
  <conditionalFormatting sqref="K116">
    <cfRule type="expression" dxfId="126" priority="23">
      <formula>$U$52=0</formula>
    </cfRule>
  </conditionalFormatting>
  <conditionalFormatting sqref="K213">
    <cfRule type="expression" dxfId="125" priority="76">
      <formula>$U$157&lt;&gt;1</formula>
    </cfRule>
  </conditionalFormatting>
  <conditionalFormatting sqref="K10:L11">
    <cfRule type="expression" dxfId="124" priority="5">
      <formula>$U$14=1</formula>
    </cfRule>
  </conditionalFormatting>
  <conditionalFormatting sqref="K139:L140">
    <cfRule type="expression" dxfId="123" priority="4">
      <formula>$U$14=1</formula>
    </cfRule>
  </conditionalFormatting>
  <conditionalFormatting sqref="P113">
    <cfRule type="expression" dxfId="122" priority="22">
      <formula>$U$42=0</formula>
    </cfRule>
  </conditionalFormatting>
  <conditionalFormatting sqref="Y65">
    <cfRule type="expression" dxfId="121" priority="110">
      <formula>$U$42=0</formula>
    </cfRule>
    <cfRule type="expression" dxfId="120" priority="111">
      <formula>$U$52=0</formula>
    </cfRule>
  </conditionalFormatting>
  <conditionalFormatting sqref="Y69">
    <cfRule type="expression" dxfId="119" priority="108">
      <formula>$U$42=0</formula>
    </cfRule>
    <cfRule type="expression" dxfId="118" priority="109">
      <formula>$U$52=0</formula>
    </cfRule>
  </conditionalFormatting>
  <conditionalFormatting sqref="Y179">
    <cfRule type="expression" dxfId="117" priority="69">
      <formula>$U$42=0</formula>
    </cfRule>
    <cfRule type="expression" dxfId="116" priority="70">
      <formula>$U$52=0</formula>
    </cfRule>
  </conditionalFormatting>
  <conditionalFormatting sqref="Y184">
    <cfRule type="expression" dxfId="115" priority="73">
      <formula>$U$42=0</formula>
    </cfRule>
    <cfRule type="expression" dxfId="114" priority="74">
      <formula>$U$52=0</formula>
    </cfRule>
  </conditionalFormatting>
  <conditionalFormatting sqref="Y188">
    <cfRule type="expression" dxfId="113" priority="72">
      <formula>$U$52=0</formula>
    </cfRule>
    <cfRule type="expression" dxfId="112" priority="71">
      <formula>$U$42=0</formula>
    </cfRule>
  </conditionalFormatting>
  <conditionalFormatting sqref="Y63:Z63">
    <cfRule type="expression" dxfId="111" priority="105">
      <formula>$U$52=0</formula>
    </cfRule>
    <cfRule type="expression" dxfId="110" priority="104">
      <formula>$U$42=0</formula>
    </cfRule>
  </conditionalFormatting>
  <conditionalFormatting sqref="AB29">
    <cfRule type="notContainsBlanks" dxfId="109" priority="127">
      <formula>LEN(TRIM(AB29))&gt;0</formula>
    </cfRule>
  </conditionalFormatting>
  <conditionalFormatting sqref="AB145">
    <cfRule type="notContainsBlanks" dxfId="108" priority="91">
      <formula>LEN(TRIM(AB145))&gt;0</formula>
    </cfRule>
  </conditionalFormatting>
  <dataValidations count="10">
    <dataValidation type="decimal" operator="greaterThan" allowBlank="1" showInputMessage="1" showErrorMessage="1" error="Einkommen muss grösser als 0 sein" sqref="G142" xr:uid="{489FF814-7E26-4589-B3AB-724E99FB510D}">
      <formula1>0</formula1>
    </dataValidation>
    <dataValidation operator="greaterThan" allowBlank="1" showInputMessage="1" showErrorMessage="1" sqref="G33:G34 G162:G164 G175" xr:uid="{74051813-24B7-47DB-AF45-A2FC976B7E58}"/>
    <dataValidation type="whole" operator="greaterThanOrEqual" allowBlank="1" showInputMessage="1" showErrorMessage="1" error="Nur positive Zahlen eingeben." sqref="G26:G32 I65 I36:I42 G36:G42 G82 I26:I32 I194 I176:I182 G176:G182 G210 G69:G77 G65:G67 G16:G24 I16:I24 I145:I153 G145:G153 G155:G161 I155:I161 G194:G196 G198:G205" xr:uid="{DE5C7006-C97B-498F-95F6-12D9462CF462}">
      <formula1>0</formula1>
    </dataValidation>
    <dataValidation type="whole" operator="greaterThan" allowBlank="1" showInputMessage="1" showErrorMessage="1" sqref="I44:I50 I184:I190 I54:I57 I59 I61 I165:I168 I170 I172" xr:uid="{CCFAF5C3-2581-4CBA-B2A2-0DC3240CE8DA}">
      <formula1>0</formula1>
    </dataValidation>
    <dataValidation type="whole" operator="greaterThanOrEqual" allowBlank="1" showInputMessage="1" showErrorMessage="1" sqref="G44:G50 G184:G190" xr:uid="{6B776174-F255-4A67-A27E-D4239260B9CF}">
      <formula1>0</formula1>
    </dataValidation>
    <dataValidation type="decimal" operator="greaterThan" allowBlank="1" showInputMessage="1" showErrorMessage="1" sqref="C13" xr:uid="{04981BA8-ED86-4176-B2A6-9396BD18BFAC}">
      <formula1>0</formula1>
    </dataValidation>
    <dataValidation type="list" allowBlank="1" showInputMessage="1" showErrorMessage="1" sqref="C7:E7 C136:E136" xr:uid="{98AABDF2-98CA-4397-BEBE-FF7E09870CBB}">
      <formula1>$O$6:$O$10</formula1>
    </dataValidation>
    <dataValidation type="list" allowBlank="1" showInputMessage="1" showErrorMessage="1" sqref="E13 I142" xr:uid="{0C528AC3-42E8-4BB6-81B5-F25EC2A345CF}">
      <formula1>$Q$6:$Q$8</formula1>
    </dataValidation>
    <dataValidation type="custom" allowBlank="1" showInputMessage="1" showErrorMessage="1" sqref="H100 H228" xr:uid="{7E04658E-0C6D-4C21-9AE1-6CF735A4DCF0}">
      <formula1>"x"</formula1>
    </dataValidation>
    <dataValidation type="textLength" operator="lessThan" allowBlank="1" showInputMessage="1" showErrorMessage="1" promptTitle="Bitte hier nicht eingeben" sqref="G94 G222" xr:uid="{B929F7C6-6B28-4ED1-8022-D587D7CC6BB9}">
      <formula1>0</formula1>
    </dataValidation>
  </dataValidations>
  <pageMargins left="0.7" right="0.7" top="0.78740157499999996" bottom="0.78740157499999996"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V243"/>
  <sheetViews>
    <sheetView showGridLines="0" topLeftCell="A14" zoomScaleNormal="100" workbookViewId="0">
      <selection activeCell="H73" sqref="H73"/>
    </sheetView>
  </sheetViews>
  <sheetFormatPr baseColWidth="10" defaultRowHeight="13.2" x14ac:dyDescent="0.25"/>
  <cols>
    <col min="1" max="1" width="5.44140625" customWidth="1"/>
    <col min="2" max="2" width="31.5546875" customWidth="1"/>
    <col min="3" max="3" width="1.44140625" customWidth="1"/>
    <col min="4" max="4" width="31.5546875" customWidth="1"/>
    <col min="5" max="5" width="6.5546875" bestFit="1" customWidth="1"/>
    <col min="6" max="6" width="20.5546875" style="55" customWidth="1"/>
    <col min="7" max="7" width="1.44140625" customWidth="1"/>
    <col min="8" max="8" width="20.5546875" style="55" customWidth="1"/>
    <col min="9" max="9" width="2.5546875" style="69" customWidth="1"/>
    <col min="10" max="10" width="20.5546875" customWidth="1"/>
    <col min="11" max="11" width="22.5546875" customWidth="1"/>
    <col min="12" max="12" width="4.5546875" customWidth="1"/>
    <col min="13" max="13" width="21.44140625" customWidth="1"/>
    <col min="14" max="14" width="33.5546875" customWidth="1"/>
    <col min="15" max="15" width="16.5546875" customWidth="1"/>
    <col min="16" max="16" width="4.44140625" customWidth="1"/>
    <col min="17" max="17" width="3.44140625" customWidth="1"/>
    <col min="18" max="18" width="41.5546875" customWidth="1"/>
    <col min="19" max="19" width="14.5546875" customWidth="1"/>
    <col min="20" max="20" width="15.44140625" customWidth="1"/>
    <col min="21" max="23" width="11.44140625" customWidth="1"/>
  </cols>
  <sheetData>
    <row r="1" spans="2:21" ht="14.1" customHeight="1" thickBot="1" x14ac:dyDescent="0.3"/>
    <row r="2" spans="2:21" ht="24" customHeight="1" thickBot="1" x14ac:dyDescent="0.3">
      <c r="B2" s="1071" t="s">
        <v>204</v>
      </c>
      <c r="C2" s="1072"/>
      <c r="D2" s="1072"/>
      <c r="E2" s="1072"/>
      <c r="F2" s="1072"/>
      <c r="G2" s="1072"/>
      <c r="H2" s="1073"/>
      <c r="I2" s="72"/>
      <c r="J2" s="1074"/>
      <c r="K2" s="1075"/>
    </row>
    <row r="3" spans="2:21" ht="14.1" customHeight="1" thickBot="1" x14ac:dyDescent="0.3">
      <c r="B3" s="70"/>
      <c r="F3" s="72"/>
      <c r="G3" s="72"/>
      <c r="H3" s="72"/>
      <c r="I3" s="72"/>
      <c r="J3" s="1076"/>
      <c r="K3" s="1077"/>
      <c r="M3" s="1063"/>
      <c r="N3" s="1063"/>
    </row>
    <row r="4" spans="2:21" ht="14.1" customHeight="1" x14ac:dyDescent="0.25">
      <c r="B4" s="161" t="s">
        <v>165</v>
      </c>
      <c r="D4" s="88" t="s">
        <v>200</v>
      </c>
      <c r="F4" s="162" t="str">
        <f>+M10</f>
        <v>Netto-Monatslohn</v>
      </c>
      <c r="G4" s="1067" t="str">
        <f>IF(B5&gt;0,B5,0)</f>
        <v>Hello</v>
      </c>
      <c r="H4" s="1068"/>
      <c r="I4" s="72"/>
      <c r="J4" s="1076"/>
      <c r="K4" s="1077"/>
      <c r="M4" s="1066"/>
      <c r="N4" s="1066"/>
    </row>
    <row r="5" spans="2:21" ht="14.1" customHeight="1" thickBot="1" x14ac:dyDescent="0.3">
      <c r="B5" s="192" t="s">
        <v>207</v>
      </c>
      <c r="D5" s="211" t="s">
        <v>201</v>
      </c>
      <c r="F5" s="96"/>
      <c r="G5" s="95" t="s">
        <v>130</v>
      </c>
      <c r="H5" s="97"/>
      <c r="I5" s="72"/>
      <c r="J5" s="1078"/>
      <c r="K5" s="1079"/>
    </row>
    <row r="6" spans="2:21" ht="14.1" customHeight="1" thickBot="1" x14ac:dyDescent="0.3">
      <c r="B6" t="s">
        <v>101</v>
      </c>
      <c r="D6" t="s">
        <v>100</v>
      </c>
      <c r="M6" s="130" t="s">
        <v>169</v>
      </c>
      <c r="N6" s="134" t="s">
        <v>182</v>
      </c>
      <c r="Q6" s="65"/>
    </row>
    <row r="7" spans="2:21" ht="14.1" customHeight="1" thickBot="1" x14ac:dyDescent="0.3">
      <c r="B7" s="88" t="str">
        <f>+M6</f>
        <v>Grund der Änderung</v>
      </c>
      <c r="C7" s="66"/>
      <c r="D7" s="89" t="str">
        <f>+N6</f>
        <v>aktuelles familiäres Verhältnis</v>
      </c>
      <c r="F7" s="212" t="str">
        <f>+M10</f>
        <v>Netto-Monatslohn</v>
      </c>
      <c r="G7" s="1064" t="str">
        <f>IF(D5&gt;0,D5,0)</f>
        <v>weiter unten ausfüllen</v>
      </c>
      <c r="H7" s="1065"/>
      <c r="I7" s="94"/>
      <c r="J7" s="1069" t="s">
        <v>168</v>
      </c>
      <c r="K7" s="1070"/>
      <c r="M7" s="84" t="s">
        <v>88</v>
      </c>
      <c r="N7" s="84" t="s">
        <v>88</v>
      </c>
      <c r="O7" s="67"/>
      <c r="P7" s="57"/>
      <c r="Q7" s="65">
        <v>1</v>
      </c>
      <c r="R7">
        <v>2</v>
      </c>
      <c r="S7">
        <v>3</v>
      </c>
    </row>
    <row r="8" spans="2:21" ht="14.1" customHeight="1" thickBot="1" x14ac:dyDescent="0.3">
      <c r="B8" s="90" t="s">
        <v>167</v>
      </c>
      <c r="C8" s="66"/>
      <c r="D8" s="216" t="s">
        <v>179</v>
      </c>
      <c r="F8" s="213" t="s">
        <v>88</v>
      </c>
      <c r="G8" s="214" t="s">
        <v>130</v>
      </c>
      <c r="H8" s="215"/>
      <c r="I8" s="105"/>
      <c r="J8" s="1082" t="s">
        <v>183</v>
      </c>
      <c r="K8" s="1083"/>
      <c r="M8" s="84" t="s">
        <v>167</v>
      </c>
      <c r="N8" s="84" t="s">
        <v>178</v>
      </c>
      <c r="O8" s="67">
        <f>+IFERROR(MATCH(T8,U8,0),0)</f>
        <v>0</v>
      </c>
      <c r="P8" s="77"/>
      <c r="Q8" s="65">
        <v>24</v>
      </c>
      <c r="R8">
        <v>0</v>
      </c>
      <c r="S8">
        <v>20</v>
      </c>
      <c r="T8">
        <f>SUM(Q8:S8)</f>
        <v>44</v>
      </c>
      <c r="U8">
        <f>+M22+M61</f>
        <v>24</v>
      </c>
    </row>
    <row r="9" spans="2:21" ht="14.1" customHeight="1" thickBot="1" x14ac:dyDescent="0.3">
      <c r="D9" s="64"/>
      <c r="E9" s="186"/>
      <c r="F9" s="58"/>
      <c r="G9" s="58"/>
      <c r="H9" s="58"/>
      <c r="I9" s="58"/>
      <c r="J9" s="1084" t="s">
        <v>193</v>
      </c>
      <c r="K9" s="1085"/>
      <c r="M9" s="85" t="s">
        <v>180</v>
      </c>
      <c r="N9" s="84" t="s">
        <v>181</v>
      </c>
      <c r="O9" s="67">
        <f>IFERROR(MATCH(T9,U9,0),0)</f>
        <v>0</v>
      </c>
      <c r="P9" s="57"/>
      <c r="Q9" s="65">
        <v>24</v>
      </c>
      <c r="R9">
        <v>26</v>
      </c>
      <c r="S9">
        <v>20</v>
      </c>
      <c r="T9">
        <f t="shared" ref="T9:T10" si="0">SUM(Q9:S9)</f>
        <v>70</v>
      </c>
      <c r="U9">
        <f>+M22+M40+M61</f>
        <v>37</v>
      </c>
    </row>
    <row r="10" spans="2:21" ht="14.1" customHeight="1" thickBot="1" x14ac:dyDescent="0.3">
      <c r="B10" s="1090" t="s">
        <v>194</v>
      </c>
      <c r="C10" s="1091"/>
      <c r="D10" s="1091"/>
      <c r="E10" s="1091"/>
      <c r="F10" s="1091"/>
      <c r="G10" s="1091"/>
      <c r="H10" s="1092"/>
      <c r="J10" s="1086"/>
      <c r="K10" s="1087"/>
      <c r="M10" s="131" t="s">
        <v>133</v>
      </c>
      <c r="N10" s="85" t="s">
        <v>179</v>
      </c>
      <c r="O10" s="67"/>
      <c r="P10" s="77"/>
      <c r="Q10" s="66">
        <v>24</v>
      </c>
      <c r="R10">
        <v>26</v>
      </c>
      <c r="S10">
        <v>20</v>
      </c>
      <c r="T10">
        <f t="shared" si="0"/>
        <v>70</v>
      </c>
    </row>
    <row r="11" spans="2:21" ht="14.1" customHeight="1" x14ac:dyDescent="0.25">
      <c r="B11" s="1093"/>
      <c r="C11" s="1094"/>
      <c r="D11" s="1094"/>
      <c r="E11" s="1094"/>
      <c r="F11" s="1094"/>
      <c r="G11" s="1094"/>
      <c r="H11" s="1095"/>
      <c r="J11" s="1088"/>
      <c r="K11" s="1089"/>
      <c r="M11" s="132" t="s">
        <v>88</v>
      </c>
    </row>
    <row r="12" spans="2:21" ht="14.1" customHeight="1" x14ac:dyDescent="0.25">
      <c r="B12" s="1093"/>
      <c r="C12" s="1094"/>
      <c r="D12" s="1094"/>
      <c r="E12" s="1094"/>
      <c r="F12" s="1094"/>
      <c r="G12" s="1094"/>
      <c r="H12" s="1095"/>
      <c r="J12" s="1099"/>
      <c r="K12" s="1099"/>
      <c r="M12" s="132">
        <v>12</v>
      </c>
    </row>
    <row r="13" spans="2:21" ht="14.1" customHeight="1" thickBot="1" x14ac:dyDescent="0.3">
      <c r="B13" s="1093"/>
      <c r="C13" s="1094"/>
      <c r="D13" s="1094"/>
      <c r="E13" s="1094"/>
      <c r="F13" s="1094"/>
      <c r="G13" s="1094"/>
      <c r="H13" s="1095"/>
      <c r="J13" s="1100"/>
      <c r="K13" s="1100"/>
      <c r="M13" s="133">
        <v>13</v>
      </c>
    </row>
    <row r="14" spans="2:21" ht="14.1" customHeight="1" x14ac:dyDescent="0.25">
      <c r="B14" s="1093"/>
      <c r="C14" s="1094"/>
      <c r="D14" s="1094"/>
      <c r="E14" s="1094"/>
      <c r="F14" s="1094"/>
      <c r="G14" s="1094"/>
      <c r="H14" s="1095"/>
      <c r="J14" s="1100"/>
      <c r="K14" s="1100"/>
      <c r="M14" s="187"/>
    </row>
    <row r="15" spans="2:21" ht="14.1" customHeight="1" thickBot="1" x14ac:dyDescent="0.3">
      <c r="B15" s="1096"/>
      <c r="C15" s="1097"/>
      <c r="D15" s="1097"/>
      <c r="E15" s="1097"/>
      <c r="F15" s="1097"/>
      <c r="G15" s="1097"/>
      <c r="H15" s="1098"/>
      <c r="J15" s="1100"/>
      <c r="K15" s="1100"/>
      <c r="M15" s="187"/>
    </row>
    <row r="16" spans="2:21" ht="14.1" customHeight="1" x14ac:dyDescent="0.25">
      <c r="J16" s="179"/>
      <c r="K16" s="179"/>
      <c r="M16" s="187"/>
    </row>
    <row r="17" spans="2:18" ht="14.1" customHeight="1" x14ac:dyDescent="0.25">
      <c r="B17" s="955" t="s">
        <v>170</v>
      </c>
      <c r="C17" s="1104"/>
      <c r="D17" s="1104"/>
      <c r="E17" s="135" t="s">
        <v>62</v>
      </c>
      <c r="F17" s="206" t="s">
        <v>172</v>
      </c>
      <c r="H17" s="207" t="s">
        <v>173</v>
      </c>
      <c r="I17" s="1101"/>
      <c r="J17" s="1102"/>
      <c r="K17" s="1103"/>
      <c r="M17" s="187"/>
      <c r="O17" s="60"/>
      <c r="Q17" s="55"/>
      <c r="R17" s="55"/>
    </row>
    <row r="18" spans="2:18" ht="14.1" customHeight="1" thickBot="1" x14ac:dyDescent="0.3">
      <c r="B18" s="942" t="s">
        <v>171</v>
      </c>
      <c r="C18" s="943"/>
      <c r="D18" s="943"/>
      <c r="E18" s="125">
        <v>150</v>
      </c>
      <c r="F18" s="136"/>
      <c r="H18" s="169" t="str">
        <f t="shared" ref="H18" si="1">IF(F18=""," ",F18)</f>
        <v xml:space="preserve"> </v>
      </c>
      <c r="I18" s="1080" t="s">
        <v>134</v>
      </c>
      <c r="J18" s="1080"/>
      <c r="K18" s="1081"/>
      <c r="M18" s="187"/>
      <c r="O18" s="60"/>
      <c r="Q18" s="55"/>
      <c r="R18" s="55"/>
    </row>
    <row r="19" spans="2:18" ht="14.1" customHeight="1" x14ac:dyDescent="0.25">
      <c r="B19" s="942" t="s">
        <v>90</v>
      </c>
      <c r="C19" s="943"/>
      <c r="D19" s="943"/>
      <c r="E19" s="126">
        <v>300</v>
      </c>
      <c r="F19" s="136"/>
      <c r="H19" s="221">
        <f>IFERROR(F5*H5," ")</f>
        <v>0</v>
      </c>
      <c r="I19" s="1080" t="s">
        <v>70</v>
      </c>
      <c r="J19" s="1080"/>
      <c r="K19" s="1081"/>
      <c r="M19" s="989" t="s">
        <v>120</v>
      </c>
      <c r="N19" s="990"/>
      <c r="O19" s="63"/>
      <c r="Q19" s="55"/>
      <c r="R19" s="55"/>
    </row>
    <row r="20" spans="2:18" ht="14.1" customHeight="1" x14ac:dyDescent="0.25">
      <c r="B20" s="942" t="s">
        <v>63</v>
      </c>
      <c r="C20" s="943"/>
      <c r="D20" s="943"/>
      <c r="E20" s="126">
        <v>304</v>
      </c>
      <c r="F20" s="136"/>
      <c r="H20" s="143"/>
      <c r="I20" s="1080"/>
      <c r="J20" s="1080"/>
      <c r="K20" s="1081"/>
      <c r="M20" s="188">
        <v>12</v>
      </c>
      <c r="N20" s="189" t="s">
        <v>112</v>
      </c>
      <c r="O20" s="63"/>
      <c r="Q20" s="55"/>
      <c r="R20" s="55"/>
    </row>
    <row r="21" spans="2:18" ht="14.1" customHeight="1" x14ac:dyDescent="0.25">
      <c r="B21" s="942" t="s">
        <v>64</v>
      </c>
      <c r="C21" s="943"/>
      <c r="D21" s="943"/>
      <c r="E21" s="126">
        <v>305</v>
      </c>
      <c r="F21" s="136"/>
      <c r="H21" s="143"/>
      <c r="I21" s="1080"/>
      <c r="J21" s="1080"/>
      <c r="K21" s="1081"/>
      <c r="M21" s="188">
        <f>+COUNT(H19:H25,H27:H31)</f>
        <v>1</v>
      </c>
      <c r="N21" s="189" t="s">
        <v>114</v>
      </c>
      <c r="O21" s="63"/>
      <c r="R21" s="55"/>
    </row>
    <row r="22" spans="2:18" ht="14.1" customHeight="1" thickBot="1" x14ac:dyDescent="0.3">
      <c r="B22" s="942" t="s">
        <v>65</v>
      </c>
      <c r="C22" s="943"/>
      <c r="D22" s="943"/>
      <c r="E22" s="126">
        <v>306</v>
      </c>
      <c r="F22" s="136"/>
      <c r="H22" s="143"/>
      <c r="I22" s="1080"/>
      <c r="J22" s="1080"/>
      <c r="K22" s="1081"/>
      <c r="M22" s="190">
        <f>+M20+M21</f>
        <v>13</v>
      </c>
      <c r="N22" s="191"/>
      <c r="O22" s="63"/>
      <c r="R22" s="55"/>
    </row>
    <row r="23" spans="2:18" ht="14.1" customHeight="1" x14ac:dyDescent="0.25">
      <c r="B23" s="942" t="s">
        <v>93</v>
      </c>
      <c r="C23" s="943"/>
      <c r="D23" s="943"/>
      <c r="E23" s="126">
        <v>307</v>
      </c>
      <c r="F23" s="136"/>
      <c r="H23" s="143"/>
      <c r="I23" s="1080"/>
      <c r="J23" s="1080"/>
      <c r="K23" s="1081"/>
      <c r="M23" s="65"/>
      <c r="O23" s="60"/>
      <c r="R23" s="55"/>
    </row>
    <row r="24" spans="2:18" ht="14.1" customHeight="1" x14ac:dyDescent="0.25">
      <c r="B24" s="942" t="s">
        <v>91</v>
      </c>
      <c r="C24" s="943"/>
      <c r="D24" s="943"/>
      <c r="E24" s="126">
        <v>308</v>
      </c>
      <c r="F24" s="136"/>
      <c r="H24" s="143"/>
      <c r="I24" s="1080"/>
      <c r="J24" s="1080"/>
      <c r="K24" s="1081"/>
      <c r="M24" s="950" t="s">
        <v>127</v>
      </c>
      <c r="N24" s="950"/>
      <c r="O24" s="950"/>
      <c r="P24" s="57"/>
      <c r="Q24" s="57"/>
      <c r="R24" s="68"/>
    </row>
    <row r="25" spans="2:18" ht="14.1" customHeight="1" x14ac:dyDescent="0.25">
      <c r="B25" s="942" t="s">
        <v>92</v>
      </c>
      <c r="C25" s="943"/>
      <c r="D25" s="943"/>
      <c r="E25" s="126">
        <v>309</v>
      </c>
      <c r="F25" s="136"/>
      <c r="H25" s="143"/>
      <c r="I25" s="1080"/>
      <c r="J25" s="1080"/>
      <c r="K25" s="1081"/>
      <c r="M25" s="82" t="s">
        <v>99</v>
      </c>
      <c r="N25" s="57" t="s">
        <v>98</v>
      </c>
      <c r="O25" s="57" t="s">
        <v>131</v>
      </c>
      <c r="P25" s="981" t="s">
        <v>128</v>
      </c>
      <c r="Q25" s="981"/>
      <c r="R25" s="981"/>
    </row>
    <row r="26" spans="2:18" ht="14.1" customHeight="1" x14ac:dyDescent="0.25">
      <c r="B26" s="1022" t="s">
        <v>158</v>
      </c>
      <c r="C26" s="1023"/>
      <c r="D26" s="1056"/>
      <c r="E26" s="163"/>
      <c r="F26" s="138">
        <f>SUM(F18:F25)</f>
        <v>0</v>
      </c>
      <c r="H26" s="144">
        <f>SUM(H18:H25)</f>
        <v>0</v>
      </c>
      <c r="I26" s="987"/>
      <c r="J26" s="987"/>
      <c r="K26" s="988"/>
      <c r="M26" s="73">
        <f>+IF(B8&lt;&gt;M7,1,0)</f>
        <v>1</v>
      </c>
      <c r="N26" s="57">
        <f>+IF(D8&lt;&gt;M7,1,0)</f>
        <v>1</v>
      </c>
      <c r="O26" s="57">
        <f>+IF(F5&lt;&gt;M7,1,0)</f>
        <v>1</v>
      </c>
      <c r="P26" s="950">
        <f>+IF(H5&gt;1,1,0)</f>
        <v>0</v>
      </c>
      <c r="Q26" s="950"/>
      <c r="R26" s="950"/>
    </row>
    <row r="27" spans="2:18" ht="14.1" customHeight="1" x14ac:dyDescent="0.25">
      <c r="B27" s="957" t="s">
        <v>66</v>
      </c>
      <c r="C27" s="958"/>
      <c r="D27" s="958"/>
      <c r="E27" s="139">
        <v>314</v>
      </c>
      <c r="F27" s="140"/>
      <c r="H27" s="145" t="str">
        <f t="shared" ref="H27:H32" si="2">IF(F27=""," ",F27)</f>
        <v xml:space="preserve"> </v>
      </c>
      <c r="I27" s="1029" t="s">
        <v>102</v>
      </c>
      <c r="J27" s="1030"/>
      <c r="K27" s="1031"/>
      <c r="M27" s="57" t="s">
        <v>129</v>
      </c>
      <c r="N27" s="991">
        <f>+SUM(M26:R26)</f>
        <v>3</v>
      </c>
      <c r="O27" s="992"/>
      <c r="P27" s="992"/>
      <c r="Q27" s="992"/>
      <c r="R27" s="993"/>
    </row>
    <row r="28" spans="2:18" ht="14.1" customHeight="1" x14ac:dyDescent="0.25">
      <c r="B28" s="942" t="s">
        <v>67</v>
      </c>
      <c r="C28" s="943"/>
      <c r="D28" s="943"/>
      <c r="E28" s="126">
        <v>318</v>
      </c>
      <c r="F28" s="136"/>
      <c r="H28" s="142" t="str">
        <f t="shared" si="2"/>
        <v xml:space="preserve"> </v>
      </c>
      <c r="I28" s="1032"/>
      <c r="J28" s="1033"/>
      <c r="K28" s="1034"/>
      <c r="M28" s="65"/>
      <c r="N28" s="186"/>
      <c r="R28" s="55"/>
    </row>
    <row r="29" spans="2:18" ht="14.1" customHeight="1" x14ac:dyDescent="0.25">
      <c r="B29" s="934" t="s">
        <v>197</v>
      </c>
      <c r="C29" s="935"/>
      <c r="D29" s="935"/>
      <c r="E29" s="170" t="s">
        <v>187</v>
      </c>
      <c r="F29" s="136"/>
      <c r="H29" s="142" t="str">
        <f t="shared" si="2"/>
        <v xml:space="preserve"> </v>
      </c>
      <c r="I29" s="1032"/>
      <c r="J29" s="1033"/>
      <c r="K29" s="1034"/>
      <c r="M29" s="75"/>
      <c r="P29" s="186"/>
      <c r="R29" s="55"/>
    </row>
    <row r="30" spans="2:18" ht="14.1" customHeight="1" x14ac:dyDescent="0.25">
      <c r="B30" s="942" t="s">
        <v>68</v>
      </c>
      <c r="C30" s="943"/>
      <c r="D30" s="943"/>
      <c r="E30" s="126">
        <v>341</v>
      </c>
      <c r="F30" s="136"/>
      <c r="H30" s="142" t="str">
        <f t="shared" si="2"/>
        <v xml:space="preserve"> </v>
      </c>
      <c r="I30" s="1032"/>
      <c r="J30" s="1033"/>
      <c r="K30" s="1034"/>
      <c r="M30" s="65"/>
      <c r="R30" s="55"/>
    </row>
    <row r="31" spans="2:18" ht="14.1" customHeight="1" x14ac:dyDescent="0.25">
      <c r="B31" s="942" t="s">
        <v>69</v>
      </c>
      <c r="C31" s="943"/>
      <c r="D31" s="943"/>
      <c r="E31" s="126">
        <v>346</v>
      </c>
      <c r="F31" s="136"/>
      <c r="H31" s="142" t="str">
        <f t="shared" si="2"/>
        <v xml:space="preserve"> </v>
      </c>
      <c r="I31" s="1032"/>
      <c r="J31" s="1033"/>
      <c r="K31" s="1034"/>
      <c r="M31" s="65"/>
      <c r="R31" s="55"/>
    </row>
    <row r="32" spans="2:18" ht="14.1" customHeight="1" x14ac:dyDescent="0.25">
      <c r="B32" s="1105" t="s">
        <v>189</v>
      </c>
      <c r="C32" s="1106"/>
      <c r="D32" s="1107"/>
      <c r="E32" s="174">
        <v>433</v>
      </c>
      <c r="F32" s="136"/>
      <c r="H32" s="142" t="str">
        <f t="shared" si="2"/>
        <v xml:space="preserve"> </v>
      </c>
      <c r="I32" s="1035"/>
      <c r="J32" s="1036"/>
      <c r="K32" s="1037"/>
      <c r="M32" s="65"/>
      <c r="R32" s="55"/>
    </row>
    <row r="33" spans="2:19" ht="14.1" customHeight="1" x14ac:dyDescent="0.25">
      <c r="B33" s="1020" t="s">
        <v>159</v>
      </c>
      <c r="C33" s="1021"/>
      <c r="D33" s="1057"/>
      <c r="E33" s="164"/>
      <c r="F33" s="141">
        <f>SUM(F27:F32)</f>
        <v>0</v>
      </c>
      <c r="H33" s="146">
        <f>SUM(H27:H32)</f>
        <v>0</v>
      </c>
      <c r="I33" s="1000"/>
      <c r="J33" s="1001"/>
      <c r="K33" s="1002"/>
      <c r="M33" s="75"/>
    </row>
    <row r="34" spans="2:19" ht="14.1" customHeight="1" x14ac:dyDescent="0.25">
      <c r="B34" s="1022" t="s">
        <v>160</v>
      </c>
      <c r="C34" s="1023"/>
      <c r="D34" s="1056"/>
      <c r="E34" s="163"/>
      <c r="F34" s="138">
        <f>+F26-F33</f>
        <v>0</v>
      </c>
      <c r="H34" s="144">
        <f>+H26-H33</f>
        <v>0</v>
      </c>
      <c r="I34" s="1003"/>
      <c r="J34" s="1004"/>
      <c r="K34" s="1005"/>
      <c r="M34" s="60"/>
    </row>
    <row r="35" spans="2:19" ht="14.1" customHeight="1" x14ac:dyDescent="0.25">
      <c r="D35" s="65"/>
      <c r="E35" s="65"/>
      <c r="F35" s="56"/>
      <c r="G35" s="65"/>
      <c r="H35" s="56"/>
      <c r="I35" s="63"/>
      <c r="J35" s="65"/>
      <c r="K35" s="65"/>
      <c r="L35" s="65"/>
      <c r="M35" s="65"/>
    </row>
    <row r="36" spans="2:19" ht="14.1" hidden="1" customHeight="1" x14ac:dyDescent="0.25">
      <c r="B36" s="957" t="s">
        <v>71</v>
      </c>
      <c r="C36" s="958"/>
      <c r="D36" s="958"/>
      <c r="E36" s="139">
        <v>350</v>
      </c>
      <c r="F36" s="140"/>
      <c r="H36" s="193"/>
      <c r="I36" s="1043" t="s">
        <v>70</v>
      </c>
      <c r="J36" s="1044"/>
      <c r="K36" s="1045"/>
      <c r="O36" s="55"/>
      <c r="Q36" s="55"/>
    </row>
    <row r="37" spans="2:19" ht="14.1" hidden="1" customHeight="1" x14ac:dyDescent="0.25">
      <c r="B37" s="942" t="s">
        <v>72</v>
      </c>
      <c r="C37" s="943"/>
      <c r="D37" s="943"/>
      <c r="E37" s="126">
        <v>354</v>
      </c>
      <c r="F37" s="136"/>
      <c r="H37" s="143"/>
      <c r="I37" s="1046"/>
      <c r="J37" s="1047"/>
      <c r="K37" s="1048"/>
      <c r="M37" s="940" t="s">
        <v>121</v>
      </c>
      <c r="N37" s="941"/>
      <c r="O37" s="55"/>
      <c r="Q37" s="55"/>
    </row>
    <row r="38" spans="2:19" ht="14.1" hidden="1" customHeight="1" x14ac:dyDescent="0.25">
      <c r="B38" s="942" t="s">
        <v>73</v>
      </c>
      <c r="C38" s="943"/>
      <c r="D38" s="943"/>
      <c r="E38" s="126">
        <v>355</v>
      </c>
      <c r="F38" s="136"/>
      <c r="H38" s="143"/>
      <c r="I38" s="1046"/>
      <c r="J38" s="1047"/>
      <c r="K38" s="1048"/>
      <c r="M38" s="57">
        <v>13</v>
      </c>
      <c r="N38" s="76" t="s">
        <v>113</v>
      </c>
      <c r="O38" s="55"/>
    </row>
    <row r="39" spans="2:19" ht="14.1" hidden="1" customHeight="1" x14ac:dyDescent="0.25">
      <c r="B39" s="942" t="s">
        <v>74</v>
      </c>
      <c r="C39" s="943"/>
      <c r="D39" s="943"/>
      <c r="E39" s="126">
        <v>356</v>
      </c>
      <c r="F39" s="136"/>
      <c r="H39" s="143"/>
      <c r="I39" s="1046"/>
      <c r="J39" s="1047"/>
      <c r="K39" s="1048"/>
      <c r="M39" s="57">
        <f>+COUNT(H36:H42,H44:H50)</f>
        <v>0</v>
      </c>
      <c r="N39" s="57" t="s">
        <v>114</v>
      </c>
    </row>
    <row r="40" spans="2:19" ht="14.1" hidden="1" customHeight="1" x14ac:dyDescent="0.25">
      <c r="B40" s="1061" t="s">
        <v>94</v>
      </c>
      <c r="C40" s="1062"/>
      <c r="D40" s="1062"/>
      <c r="E40" s="126">
        <v>357</v>
      </c>
      <c r="F40" s="136"/>
      <c r="H40" s="143"/>
      <c r="I40" s="1046"/>
      <c r="J40" s="1047"/>
      <c r="K40" s="1048"/>
      <c r="M40" s="57">
        <f>+M39+M38</f>
        <v>13</v>
      </c>
      <c r="N40" s="57"/>
    </row>
    <row r="41" spans="2:19" ht="14.1" hidden="1" customHeight="1" x14ac:dyDescent="0.25">
      <c r="B41" s="1061" t="s">
        <v>95</v>
      </c>
      <c r="C41" s="1062"/>
      <c r="D41" s="1062"/>
      <c r="E41" s="126">
        <v>358</v>
      </c>
      <c r="F41" s="136"/>
      <c r="H41" s="143"/>
      <c r="I41" s="1046"/>
      <c r="J41" s="1047"/>
      <c r="K41" s="1048"/>
    </row>
    <row r="42" spans="2:19" ht="14.1" hidden="1" customHeight="1" x14ac:dyDescent="0.25">
      <c r="B42" s="1061" t="s">
        <v>96</v>
      </c>
      <c r="C42" s="1062"/>
      <c r="D42" s="1062"/>
      <c r="E42" s="126">
        <v>359</v>
      </c>
      <c r="F42" s="136"/>
      <c r="H42" s="143"/>
      <c r="I42" s="1049"/>
      <c r="J42" s="1050"/>
      <c r="K42" s="1051"/>
      <c r="M42" s="940" t="s">
        <v>118</v>
      </c>
      <c r="N42" s="1055"/>
      <c r="O42" s="1055"/>
      <c r="P42" s="1055"/>
      <c r="Q42" s="1055"/>
      <c r="R42" s="1055"/>
      <c r="S42" s="941"/>
    </row>
    <row r="43" spans="2:19" ht="14.1" hidden="1" customHeight="1" x14ac:dyDescent="0.25">
      <c r="B43" s="1022" t="s">
        <v>158</v>
      </c>
      <c r="C43" s="1023"/>
      <c r="D43" s="1023"/>
      <c r="E43" s="137"/>
      <c r="F43" s="138">
        <f>SUM(F36:F42)</f>
        <v>0</v>
      </c>
      <c r="H43" s="144">
        <f>SUM(H36:H42)</f>
        <v>0</v>
      </c>
      <c r="I43" s="1026"/>
      <c r="J43" s="1027"/>
      <c r="K43" s="1028"/>
      <c r="M43" s="57" t="s">
        <v>122</v>
      </c>
      <c r="N43" s="57" t="s">
        <v>119</v>
      </c>
      <c r="O43" s="57" t="s">
        <v>123</v>
      </c>
      <c r="P43" s="57"/>
      <c r="Q43" s="57"/>
      <c r="R43" s="57"/>
      <c r="S43" s="57"/>
    </row>
    <row r="44" spans="2:19" ht="14.1" hidden="1" customHeight="1" x14ac:dyDescent="0.25">
      <c r="B44" s="957" t="s">
        <v>75</v>
      </c>
      <c r="C44" s="958"/>
      <c r="D44" s="958"/>
      <c r="E44" s="139">
        <v>364</v>
      </c>
      <c r="F44" s="140"/>
      <c r="H44" s="147" t="str">
        <f>IF(F44=""," ",F44)</f>
        <v xml:space="preserve"> </v>
      </c>
      <c r="I44" s="1029" t="s">
        <v>102</v>
      </c>
      <c r="J44" s="1030"/>
      <c r="K44" s="1031"/>
      <c r="M44" s="57">
        <f>+IF(D8=N8,1,0)</f>
        <v>0</v>
      </c>
      <c r="N44" s="78">
        <f>+SUM(F52,H52)</f>
        <v>0</v>
      </c>
      <c r="O44" s="57">
        <f>+IF(M44=1,AND(N44=0)*1,0)</f>
        <v>0</v>
      </c>
      <c r="P44" s="57">
        <f>+M44+O44</f>
        <v>0</v>
      </c>
      <c r="Q44" s="1009" t="s">
        <v>184</v>
      </c>
      <c r="R44" s="1010"/>
      <c r="S44" s="1011"/>
    </row>
    <row r="45" spans="2:19" ht="14.1" hidden="1" customHeight="1" x14ac:dyDescent="0.25">
      <c r="B45" s="942" t="s">
        <v>76</v>
      </c>
      <c r="C45" s="943"/>
      <c r="D45" s="943"/>
      <c r="E45" s="126">
        <v>368</v>
      </c>
      <c r="F45" s="136"/>
      <c r="H45" s="148" t="str">
        <f t="shared" ref="H45:H50" si="3">IF(F45=""," ",F45)</f>
        <v xml:space="preserve"> </v>
      </c>
      <c r="I45" s="1032"/>
      <c r="J45" s="1033"/>
      <c r="K45" s="1034"/>
    </row>
    <row r="46" spans="2:19" ht="14.1" hidden="1" customHeight="1" x14ac:dyDescent="0.25">
      <c r="B46" s="942" t="s">
        <v>195</v>
      </c>
      <c r="C46" s="943"/>
      <c r="D46" s="943"/>
      <c r="E46" s="196" t="s">
        <v>198</v>
      </c>
      <c r="F46" s="178"/>
      <c r="H46" s="148" t="str">
        <f t="shared" si="3"/>
        <v xml:space="preserve"> </v>
      </c>
      <c r="I46" s="1032"/>
      <c r="J46" s="1033"/>
      <c r="K46" s="1034"/>
    </row>
    <row r="47" spans="2:19" ht="14.1" hidden="1" customHeight="1" x14ac:dyDescent="0.25">
      <c r="B47" s="942" t="s">
        <v>77</v>
      </c>
      <c r="C47" s="943"/>
      <c r="D47" s="943"/>
      <c r="E47" s="126">
        <v>391</v>
      </c>
      <c r="F47" s="136"/>
      <c r="H47" s="148" t="str">
        <f t="shared" si="3"/>
        <v xml:space="preserve"> </v>
      </c>
      <c r="I47" s="1032"/>
      <c r="J47" s="1033"/>
      <c r="K47" s="1034"/>
      <c r="M47" s="940" t="s">
        <v>115</v>
      </c>
      <c r="N47" s="1055"/>
      <c r="O47" s="1055"/>
      <c r="P47" s="1055"/>
      <c r="Q47" s="1055"/>
      <c r="R47" s="1055"/>
      <c r="S47" s="941"/>
    </row>
    <row r="48" spans="2:19" ht="14.1" hidden="1" customHeight="1" x14ac:dyDescent="0.25">
      <c r="B48" s="942" t="s">
        <v>78</v>
      </c>
      <c r="C48" s="943"/>
      <c r="D48" s="943"/>
      <c r="E48" s="127">
        <v>396</v>
      </c>
      <c r="F48" s="136"/>
      <c r="H48" s="148" t="str">
        <f t="shared" si="3"/>
        <v xml:space="preserve"> </v>
      </c>
      <c r="I48" s="1032"/>
      <c r="J48" s="1033"/>
      <c r="K48" s="1034"/>
      <c r="M48" s="57" t="s">
        <v>116</v>
      </c>
      <c r="N48" s="57" t="s">
        <v>117</v>
      </c>
      <c r="O48" s="57" t="s">
        <v>124</v>
      </c>
      <c r="P48" s="57"/>
      <c r="Q48" s="57"/>
      <c r="R48" s="57"/>
      <c r="S48" s="57"/>
    </row>
    <row r="49" spans="1:19" ht="14.1" hidden="1" customHeight="1" x14ac:dyDescent="0.25">
      <c r="B49" s="183" t="s">
        <v>188</v>
      </c>
      <c r="C49" s="184"/>
      <c r="D49" s="184"/>
      <c r="E49" s="194">
        <v>473</v>
      </c>
      <c r="F49" s="136"/>
      <c r="H49" s="148" t="str">
        <f t="shared" si="3"/>
        <v xml:space="preserve"> </v>
      </c>
      <c r="I49" s="1032"/>
      <c r="J49" s="1033"/>
      <c r="K49" s="1034"/>
      <c r="M49" s="57"/>
      <c r="N49" s="57"/>
      <c r="O49" s="57"/>
      <c r="P49" s="57"/>
      <c r="Q49" s="172"/>
      <c r="R49" s="173"/>
      <c r="S49" s="67"/>
    </row>
    <row r="50" spans="1:19" ht="14.1" hidden="1" customHeight="1" x14ac:dyDescent="0.25">
      <c r="B50" s="942" t="s">
        <v>79</v>
      </c>
      <c r="C50" s="943"/>
      <c r="D50" s="943"/>
      <c r="E50" s="126">
        <v>490</v>
      </c>
      <c r="F50" s="136"/>
      <c r="H50" s="148" t="str">
        <f t="shared" si="3"/>
        <v xml:space="preserve"> </v>
      </c>
      <c r="I50" s="1035"/>
      <c r="J50" s="1036"/>
      <c r="K50" s="1037"/>
      <c r="M50" s="57">
        <f>+IF(D8=N10,1,0)</f>
        <v>1</v>
      </c>
      <c r="N50" s="73">
        <f>+IFERROR(SUM(F50+H50),0)</f>
        <v>0</v>
      </c>
      <c r="O50" s="57">
        <f>+IF(M50=1,AND(N50=0)*1,0)</f>
        <v>1</v>
      </c>
      <c r="P50" s="57">
        <f>+M50+O50</f>
        <v>2</v>
      </c>
      <c r="Q50" s="1009" t="s">
        <v>132</v>
      </c>
      <c r="R50" s="1010"/>
      <c r="S50" s="1011"/>
    </row>
    <row r="51" spans="1:19" ht="14.1" hidden="1" customHeight="1" x14ac:dyDescent="0.25">
      <c r="B51" s="1020" t="s">
        <v>159</v>
      </c>
      <c r="C51" s="1021"/>
      <c r="D51" s="1021"/>
      <c r="E51" s="180"/>
      <c r="F51" s="181">
        <f>SUM(F44:F50)</f>
        <v>0</v>
      </c>
      <c r="H51" s="146">
        <f>SUM(H44:H50)</f>
        <v>0</v>
      </c>
      <c r="I51" s="1012"/>
      <c r="J51" s="1012"/>
      <c r="K51" s="1013"/>
    </row>
    <row r="52" spans="1:19" ht="14.1" hidden="1" customHeight="1" x14ac:dyDescent="0.25">
      <c r="B52" s="1022" t="s">
        <v>161</v>
      </c>
      <c r="C52" s="1023"/>
      <c r="D52" s="1023"/>
      <c r="E52" s="137"/>
      <c r="F52" s="138">
        <f>+F43-F51</f>
        <v>0</v>
      </c>
      <c r="H52" s="144">
        <f>+H43-H51</f>
        <v>0</v>
      </c>
      <c r="I52" s="987"/>
      <c r="J52" s="987"/>
      <c r="K52" s="988"/>
      <c r="L52" s="65"/>
    </row>
    <row r="53" spans="1:19" ht="14.1" hidden="1" customHeight="1" x14ac:dyDescent="0.25">
      <c r="A53" s="65"/>
      <c r="B53" s="65"/>
      <c r="C53" s="65"/>
      <c r="D53" s="65"/>
      <c r="E53" s="65"/>
      <c r="F53" s="56"/>
      <c r="G53" s="65"/>
      <c r="H53" s="56"/>
      <c r="I53" s="63"/>
      <c r="J53" s="65"/>
      <c r="K53" s="65"/>
      <c r="L53" s="65"/>
      <c r="M53" s="65"/>
    </row>
    <row r="54" spans="1:19" ht="14.1" customHeight="1" x14ac:dyDescent="0.25">
      <c r="B54" s="175" t="s">
        <v>191</v>
      </c>
      <c r="C54" s="176"/>
      <c r="D54" s="176"/>
      <c r="E54" s="177">
        <v>530</v>
      </c>
      <c r="F54" s="149"/>
      <c r="G54" s="65"/>
      <c r="H54" s="145" t="str">
        <f t="shared" ref="H54:H55" si="4">IF(F54=""," ",F54)</f>
        <v xml:space="preserve"> </v>
      </c>
      <c r="I54" s="1029" t="s">
        <v>102</v>
      </c>
      <c r="J54" s="1030"/>
      <c r="K54" s="1031"/>
      <c r="N54" s="60"/>
    </row>
    <row r="55" spans="1:19" ht="14.1" customHeight="1" x14ac:dyDescent="0.25">
      <c r="B55" s="942" t="s">
        <v>80</v>
      </c>
      <c r="C55" s="943"/>
      <c r="D55" s="943"/>
      <c r="E55" s="195" t="s">
        <v>196</v>
      </c>
      <c r="F55" s="171"/>
      <c r="G55" s="65"/>
      <c r="H55" s="142" t="str">
        <f t="shared" si="4"/>
        <v xml:space="preserve"> </v>
      </c>
      <c r="I55" s="1035"/>
      <c r="J55" s="1036"/>
      <c r="K55" s="1037"/>
      <c r="N55" s="60"/>
    </row>
    <row r="56" spans="1:19" ht="14.1" customHeight="1" x14ac:dyDescent="0.25">
      <c r="B56" s="1017" t="s">
        <v>186</v>
      </c>
      <c r="C56" s="1018"/>
      <c r="D56" s="1019"/>
      <c r="E56" s="210">
        <v>550</v>
      </c>
      <c r="F56" s="171"/>
      <c r="G56" s="65"/>
      <c r="H56" s="220"/>
      <c r="I56" s="1041" t="s">
        <v>203</v>
      </c>
      <c r="J56" s="1041"/>
      <c r="K56" s="1042"/>
      <c r="N56" s="60"/>
    </row>
    <row r="57" spans="1:19" ht="14.1" customHeight="1" x14ac:dyDescent="0.25">
      <c r="B57" s="942" t="s">
        <v>81</v>
      </c>
      <c r="C57" s="943"/>
      <c r="D57" s="943"/>
      <c r="E57" s="166">
        <v>575</v>
      </c>
      <c r="F57" s="150"/>
      <c r="G57" s="65"/>
      <c r="H57" s="142" t="str">
        <f t="shared" ref="H57" si="5">IF(F57=""," ",F57)</f>
        <v xml:space="preserve"> </v>
      </c>
      <c r="I57" s="1040" t="s">
        <v>102</v>
      </c>
      <c r="J57" s="1041"/>
      <c r="K57" s="1042"/>
      <c r="N57" s="60"/>
    </row>
    <row r="58" spans="1:19" ht="14.1" customHeight="1" x14ac:dyDescent="0.25">
      <c r="B58" s="1022" t="s">
        <v>162</v>
      </c>
      <c r="C58" s="1023"/>
      <c r="D58" s="1023"/>
      <c r="E58" s="182"/>
      <c r="F58" s="138">
        <f>SUM(F54:F57)</f>
        <v>0</v>
      </c>
      <c r="H58" s="144">
        <f>SUM(H54:H57)</f>
        <v>0</v>
      </c>
      <c r="I58" s="1014"/>
      <c r="J58" s="1015"/>
      <c r="K58" s="1016"/>
      <c r="M58" s="940" t="s">
        <v>125</v>
      </c>
      <c r="N58" s="941"/>
    </row>
    <row r="59" spans="1:19" ht="14.1" customHeight="1" x14ac:dyDescent="0.25">
      <c r="B59" s="1024" t="s">
        <v>97</v>
      </c>
      <c r="C59" s="1025"/>
      <c r="D59" s="1025"/>
      <c r="E59" s="165">
        <v>432</v>
      </c>
      <c r="F59" s="149"/>
      <c r="H59" s="145" t="str">
        <f t="shared" ref="H59:H67" si="6">IF(F59=""," ",F59)</f>
        <v xml:space="preserve"> </v>
      </c>
      <c r="I59" s="1029" t="s">
        <v>155</v>
      </c>
      <c r="J59" s="1030"/>
      <c r="K59" s="1031"/>
      <c r="M59" s="57">
        <v>10</v>
      </c>
      <c r="N59" s="76" t="s">
        <v>113</v>
      </c>
    </row>
    <row r="60" spans="1:19" ht="14.1" customHeight="1" x14ac:dyDescent="0.25">
      <c r="B60" s="942" t="s">
        <v>82</v>
      </c>
      <c r="C60" s="943"/>
      <c r="D60" s="943"/>
      <c r="E60" s="166">
        <v>602</v>
      </c>
      <c r="F60" s="150"/>
      <c r="H60" s="142" t="str">
        <f t="shared" si="6"/>
        <v xml:space="preserve"> </v>
      </c>
      <c r="I60" s="1032"/>
      <c r="J60" s="1033"/>
      <c r="K60" s="1034"/>
      <c r="M60" s="57">
        <f>+COUNT(H54:H57,H59:H65,H72)</f>
        <v>1</v>
      </c>
      <c r="N60" s="57" t="s">
        <v>114</v>
      </c>
    </row>
    <row r="61" spans="1:19" ht="14.1" customHeight="1" x14ac:dyDescent="0.25">
      <c r="B61" s="942" t="s">
        <v>83</v>
      </c>
      <c r="C61" s="943"/>
      <c r="D61" s="943"/>
      <c r="E61" s="166">
        <v>610</v>
      </c>
      <c r="F61" s="150"/>
      <c r="H61" s="142" t="str">
        <f t="shared" si="6"/>
        <v xml:space="preserve"> </v>
      </c>
      <c r="I61" s="1032"/>
      <c r="J61" s="1033"/>
      <c r="K61" s="1034"/>
      <c r="M61" s="57">
        <f>+M60+M59</f>
        <v>11</v>
      </c>
      <c r="N61" s="57"/>
    </row>
    <row r="62" spans="1:19" ht="14.1" customHeight="1" x14ac:dyDescent="0.25">
      <c r="B62" s="942" t="s">
        <v>84</v>
      </c>
      <c r="C62" s="943"/>
      <c r="D62" s="943"/>
      <c r="E62" s="166">
        <v>720</v>
      </c>
      <c r="F62" s="150"/>
      <c r="H62" s="142" t="str">
        <f t="shared" si="6"/>
        <v xml:space="preserve"> </v>
      </c>
      <c r="I62" s="1032"/>
      <c r="J62" s="1033"/>
      <c r="K62" s="1034"/>
    </row>
    <row r="63" spans="1:19" ht="14.1" customHeight="1" x14ac:dyDescent="0.25">
      <c r="B63" s="942" t="s">
        <v>85</v>
      </c>
      <c r="C63" s="943"/>
      <c r="D63" s="943"/>
      <c r="E63" s="166">
        <v>757</v>
      </c>
      <c r="F63" s="150"/>
      <c r="H63" s="142" t="str">
        <f t="shared" si="6"/>
        <v xml:space="preserve"> </v>
      </c>
      <c r="I63" s="1032"/>
      <c r="J63" s="1033"/>
      <c r="K63" s="1034"/>
    </row>
    <row r="64" spans="1:19" ht="14.1" customHeight="1" x14ac:dyDescent="0.25">
      <c r="B64" s="942" t="s">
        <v>86</v>
      </c>
      <c r="C64" s="943"/>
      <c r="D64" s="943"/>
      <c r="E64" s="166">
        <v>760</v>
      </c>
      <c r="F64" s="150"/>
      <c r="H64" s="142" t="str">
        <f t="shared" si="6"/>
        <v xml:space="preserve"> </v>
      </c>
      <c r="I64" s="1032"/>
      <c r="J64" s="1033"/>
      <c r="K64" s="1034"/>
      <c r="M64" s="994" t="s">
        <v>108</v>
      </c>
      <c r="N64" s="995"/>
      <c r="O64" s="995"/>
      <c r="P64" s="995"/>
      <c r="Q64" s="996"/>
    </row>
    <row r="65" spans="1:19" ht="14.1" customHeight="1" x14ac:dyDescent="0.25">
      <c r="B65" s="934" t="s">
        <v>143</v>
      </c>
      <c r="C65" s="935"/>
      <c r="D65" s="935"/>
      <c r="E65" s="166">
        <v>761</v>
      </c>
      <c r="F65" s="150"/>
      <c r="H65" s="142" t="str">
        <f t="shared" si="6"/>
        <v xml:space="preserve"> </v>
      </c>
      <c r="I65" s="1032"/>
      <c r="J65" s="1033"/>
      <c r="K65" s="1034"/>
      <c r="M65" s="79" t="s">
        <v>103</v>
      </c>
      <c r="N65" s="86">
        <v>153215</v>
      </c>
      <c r="O65" s="975" t="s">
        <v>107</v>
      </c>
      <c r="P65" s="975"/>
      <c r="Q65" s="975"/>
    </row>
    <row r="66" spans="1:19" ht="14.1" customHeight="1" x14ac:dyDescent="0.25">
      <c r="B66" s="183" t="s">
        <v>190</v>
      </c>
      <c r="C66" s="184"/>
      <c r="D66" s="184"/>
      <c r="E66" s="200">
        <v>762</v>
      </c>
      <c r="F66" s="198"/>
      <c r="H66" s="142" t="str">
        <f t="shared" si="6"/>
        <v xml:space="preserve"> </v>
      </c>
      <c r="I66" s="1032"/>
      <c r="J66" s="1033"/>
      <c r="K66" s="1034"/>
      <c r="M66" s="79"/>
      <c r="N66" s="86"/>
      <c r="O66" s="185"/>
      <c r="P66" s="185"/>
      <c r="Q66" s="185"/>
    </row>
    <row r="67" spans="1:19" ht="14.1" hidden="1" customHeight="1" x14ac:dyDescent="0.25">
      <c r="B67" s="222" t="s">
        <v>192</v>
      </c>
      <c r="C67" s="223"/>
      <c r="D67" s="223"/>
      <c r="E67" s="224">
        <v>763</v>
      </c>
      <c r="F67" s="225">
        <v>0</v>
      </c>
      <c r="H67" s="142">
        <f t="shared" si="6"/>
        <v>0</v>
      </c>
      <c r="I67" s="1035"/>
      <c r="J67" s="1036"/>
      <c r="K67" s="1037"/>
      <c r="M67" s="79"/>
      <c r="N67" s="86"/>
      <c r="O67" s="185"/>
      <c r="P67" s="185"/>
      <c r="Q67" s="185"/>
    </row>
    <row r="68" spans="1:19" ht="14.1" customHeight="1" x14ac:dyDescent="0.25">
      <c r="B68" s="997" t="s">
        <v>163</v>
      </c>
      <c r="C68" s="998"/>
      <c r="D68" s="998"/>
      <c r="E68" s="999"/>
      <c r="F68" s="141">
        <f>SUM(F59:F67)</f>
        <v>0</v>
      </c>
      <c r="H68" s="146">
        <f>SUM(H59:H67)</f>
        <v>0</v>
      </c>
      <c r="I68" s="1000"/>
      <c r="J68" s="1001"/>
      <c r="K68" s="1002"/>
      <c r="M68" s="79" t="s">
        <v>105</v>
      </c>
      <c r="N68" s="57">
        <f>+IF((H83&gt;=N65),0,1)</f>
        <v>1</v>
      </c>
      <c r="O68" s="975" t="s">
        <v>106</v>
      </c>
      <c r="P68" s="975"/>
      <c r="Q68" s="975"/>
    </row>
    <row r="69" spans="1:19" ht="14.1" customHeight="1" x14ac:dyDescent="0.25">
      <c r="B69" s="1006" t="s">
        <v>164</v>
      </c>
      <c r="C69" s="1007"/>
      <c r="D69" s="1007"/>
      <c r="E69" s="1008"/>
      <c r="F69" s="199">
        <f>+F58-F68</f>
        <v>0</v>
      </c>
      <c r="H69" s="144">
        <f>+H58-H68</f>
        <v>0</v>
      </c>
      <c r="I69" s="1003"/>
      <c r="J69" s="1004"/>
      <c r="K69" s="1005"/>
    </row>
    <row r="70" spans="1:19" ht="14.1" customHeight="1" x14ac:dyDescent="0.25">
      <c r="A70" s="65"/>
      <c r="B70" s="65"/>
      <c r="C70" s="65"/>
      <c r="D70" s="65"/>
      <c r="E70" s="65"/>
      <c r="F70" s="56"/>
      <c r="H70" s="56"/>
      <c r="I70" s="63"/>
    </row>
    <row r="71" spans="1:19" ht="14.1" customHeight="1" x14ac:dyDescent="0.25">
      <c r="B71" s="1053" t="s">
        <v>175</v>
      </c>
      <c r="C71" s="1054"/>
      <c r="D71" s="1054"/>
      <c r="E71" s="201">
        <v>770</v>
      </c>
      <c r="F71" s="151">
        <f>+F34+F52+F69</f>
        <v>0</v>
      </c>
      <c r="H71" s="153">
        <f>+H34+H52+H69</f>
        <v>0</v>
      </c>
      <c r="I71" s="1038" t="s">
        <v>176</v>
      </c>
      <c r="J71" s="1038"/>
      <c r="K71" s="1039"/>
      <c r="M71" s="940" t="s">
        <v>109</v>
      </c>
      <c r="N71" s="1055"/>
      <c r="O71" s="1055"/>
      <c r="P71" s="1055"/>
      <c r="Q71" s="941"/>
      <c r="R71" s="80">
        <f>+H100</f>
        <v>0</v>
      </c>
    </row>
    <row r="72" spans="1:19" ht="14.1" customHeight="1" x14ac:dyDescent="0.25">
      <c r="B72" s="985" t="s">
        <v>87</v>
      </c>
      <c r="C72" s="986"/>
      <c r="D72" s="986"/>
      <c r="E72" s="200">
        <v>796</v>
      </c>
      <c r="F72" s="150">
        <v>0</v>
      </c>
      <c r="H72" s="142">
        <f t="shared" ref="H72" si="7">IF(F72=""," ",F72)</f>
        <v>0</v>
      </c>
      <c r="I72" s="943" t="s">
        <v>102</v>
      </c>
      <c r="J72" s="943"/>
      <c r="K72" s="1052"/>
      <c r="M72" s="57" t="s">
        <v>126</v>
      </c>
      <c r="N72" s="73">
        <f>+N73+N74</f>
        <v>0</v>
      </c>
      <c r="O72" s="975" t="s">
        <v>146</v>
      </c>
      <c r="P72" s="975"/>
      <c r="Q72" s="975"/>
      <c r="R72" s="975"/>
      <c r="S72">
        <v>0</v>
      </c>
    </row>
    <row r="73" spans="1:19" ht="14.1" customHeight="1" x14ac:dyDescent="0.25">
      <c r="B73" s="976" t="s">
        <v>174</v>
      </c>
      <c r="C73" s="977"/>
      <c r="D73" s="977"/>
      <c r="E73" s="202">
        <v>820</v>
      </c>
      <c r="F73" s="152">
        <f>SUM(F71:F72)</f>
        <v>0</v>
      </c>
      <c r="H73" s="154">
        <f>SUM(H71:H72)</f>
        <v>0</v>
      </c>
      <c r="I73" s="978" t="s">
        <v>177</v>
      </c>
      <c r="J73" s="978"/>
      <c r="K73" s="979"/>
      <c r="M73" s="57" t="s">
        <v>110</v>
      </c>
      <c r="N73" s="74">
        <f>+IF(H86&gt;=20%,1,0)</f>
        <v>0</v>
      </c>
      <c r="O73" s="87" t="s">
        <v>145</v>
      </c>
      <c r="P73" s="83"/>
      <c r="Q73" s="83"/>
      <c r="R73" s="83"/>
      <c r="S73">
        <v>1</v>
      </c>
    </row>
    <row r="74" spans="1:19" ht="14.1" customHeight="1" x14ac:dyDescent="0.25">
      <c r="D74" s="71"/>
      <c r="E74" s="71"/>
      <c r="F74" s="71"/>
      <c r="H74" s="56"/>
      <c r="I74" s="63"/>
      <c r="J74" s="65"/>
      <c r="K74" s="65"/>
      <c r="M74" s="57" t="s">
        <v>111</v>
      </c>
      <c r="N74" s="73">
        <f>+IF(H86&lt;=-20%,2,0)</f>
        <v>0</v>
      </c>
      <c r="O74" s="87" t="s">
        <v>144</v>
      </c>
      <c r="P74" s="83"/>
      <c r="Q74" s="83"/>
      <c r="R74" s="83"/>
      <c r="S74">
        <v>2</v>
      </c>
    </row>
    <row r="75" spans="1:19" ht="14.1" hidden="1" customHeight="1" x14ac:dyDescent="0.25">
      <c r="B75" s="129"/>
      <c r="C75" s="71"/>
      <c r="D75" s="72"/>
      <c r="E75" s="982" t="s">
        <v>153</v>
      </c>
      <c r="F75" s="982"/>
      <c r="H75" s="124" t="s">
        <v>154</v>
      </c>
      <c r="I75" s="71"/>
      <c r="J75" s="65"/>
      <c r="K75" s="65"/>
      <c r="M75" s="65"/>
      <c r="N75" s="98"/>
      <c r="O75" s="99"/>
      <c r="P75" s="66"/>
      <c r="Q75" s="66"/>
      <c r="R75" s="66"/>
    </row>
    <row r="76" spans="1:19" ht="14.1" hidden="1" customHeight="1" x14ac:dyDescent="0.25">
      <c r="B76" s="964" t="s">
        <v>147</v>
      </c>
      <c r="C76" s="964"/>
      <c r="D76" s="964"/>
      <c r="E76" s="983">
        <f>+F73</f>
        <v>0</v>
      </c>
      <c r="F76" s="984"/>
      <c r="H76" s="68">
        <f>+H73</f>
        <v>0</v>
      </c>
      <c r="I76" s="63"/>
      <c r="N76" s="55"/>
      <c r="O76" s="60"/>
    </row>
    <row r="77" spans="1:19" ht="14.1" hidden="1" customHeight="1" x14ac:dyDescent="0.25">
      <c r="B77" s="964" t="s">
        <v>148</v>
      </c>
      <c r="C77" s="964"/>
      <c r="D77" s="964"/>
      <c r="E77" s="980">
        <f>+F59</f>
        <v>0</v>
      </c>
      <c r="F77" s="981"/>
      <c r="H77" s="68">
        <f>+E77</f>
        <v>0</v>
      </c>
      <c r="I77" s="63"/>
      <c r="N77" s="62"/>
      <c r="O77" s="60"/>
    </row>
    <row r="78" spans="1:19" ht="14.1" hidden="1" customHeight="1" x14ac:dyDescent="0.25">
      <c r="B78" s="964" t="s">
        <v>48</v>
      </c>
      <c r="C78" s="964"/>
      <c r="D78" s="964"/>
      <c r="E78" s="980">
        <f>+F60</f>
        <v>0</v>
      </c>
      <c r="F78" s="981"/>
      <c r="H78" s="68">
        <f>+E78</f>
        <v>0</v>
      </c>
      <c r="I78" s="63"/>
      <c r="O78" s="60"/>
    </row>
    <row r="79" spans="1:19" ht="14.1" hidden="1" customHeight="1" x14ac:dyDescent="0.25">
      <c r="B79" s="964" t="s">
        <v>150</v>
      </c>
      <c r="C79" s="964"/>
      <c r="D79" s="964"/>
      <c r="E79" s="972">
        <v>0</v>
      </c>
      <c r="F79" s="972"/>
      <c r="H79" s="68">
        <f>+E79</f>
        <v>0</v>
      </c>
      <c r="I79" s="63"/>
      <c r="O79" s="61"/>
    </row>
    <row r="80" spans="1:19" ht="14.1" hidden="1" customHeight="1" x14ac:dyDescent="0.25">
      <c r="B80" s="973" t="s">
        <v>104</v>
      </c>
      <c r="C80" s="974"/>
      <c r="D80" s="91">
        <v>200000</v>
      </c>
      <c r="E80" s="965">
        <f>+IF(E79&gt;D80,D80,0)</f>
        <v>0</v>
      </c>
      <c r="F80" s="965"/>
      <c r="H80" s="68"/>
      <c r="I80" s="63"/>
      <c r="M80" s="59"/>
    </row>
    <row r="81" spans="2:20" ht="14.1" hidden="1" customHeight="1" x14ac:dyDescent="0.25">
      <c r="B81" s="964" t="s">
        <v>149</v>
      </c>
      <c r="C81" s="964"/>
      <c r="D81" s="964"/>
      <c r="E81" s="966">
        <f>+E79-E80</f>
        <v>0</v>
      </c>
      <c r="F81" s="950"/>
      <c r="H81" s="68"/>
      <c r="I81" s="63"/>
    </row>
    <row r="82" spans="2:20" ht="14.1" hidden="1" customHeight="1" x14ac:dyDescent="0.25">
      <c r="B82" s="964" t="s">
        <v>151</v>
      </c>
      <c r="C82" s="964"/>
      <c r="D82" s="964"/>
      <c r="E82" s="965">
        <f>+E81*10%</f>
        <v>0</v>
      </c>
      <c r="F82" s="965"/>
      <c r="H82" s="68">
        <f>+E82</f>
        <v>0</v>
      </c>
      <c r="I82" s="63"/>
    </row>
    <row r="83" spans="2:20" ht="14.1" hidden="1" customHeight="1" x14ac:dyDescent="0.25">
      <c r="B83" s="964" t="s">
        <v>152</v>
      </c>
      <c r="C83" s="964"/>
      <c r="D83" s="964"/>
      <c r="E83" s="966">
        <f>+SUM(E76,E77,E78,E82)</f>
        <v>0</v>
      </c>
      <c r="F83" s="950"/>
      <c r="H83" s="68">
        <f>+SUM(H76,H77,H78,H82)</f>
        <v>0</v>
      </c>
      <c r="I83" s="63"/>
      <c r="J83" s="65"/>
      <c r="K83" s="65"/>
    </row>
    <row r="84" spans="2:20" ht="14.1" hidden="1" customHeight="1" x14ac:dyDescent="0.25">
      <c r="B84" s="92"/>
      <c r="C84" s="92"/>
      <c r="D84" s="92"/>
      <c r="E84" s="93"/>
      <c r="F84" s="81"/>
      <c r="H84" s="63"/>
      <c r="I84" s="63"/>
    </row>
    <row r="85" spans="2:20" ht="14.1" hidden="1" customHeight="1" x14ac:dyDescent="0.25">
      <c r="B85" s="71"/>
      <c r="C85" s="71"/>
      <c r="D85" s="967" t="s">
        <v>156</v>
      </c>
      <c r="E85" s="967"/>
      <c r="F85" s="967"/>
      <c r="G85" s="968"/>
      <c r="H85" s="103">
        <f>+H83-E83</f>
        <v>0</v>
      </c>
      <c r="I85" s="106"/>
      <c r="J85" s="969" t="str">
        <f>+IF($N$72=0,$O$72,IF($N$72=1,$O$73,IF($N$72=2,$O$74,"fehler")))</f>
        <v>Die Änderung des massgebenden Einkommens hat sich nicht massgeblich verändert.</v>
      </c>
      <c r="K85" s="969"/>
    </row>
    <row r="86" spans="2:20" ht="14.1" hidden="1" customHeight="1" x14ac:dyDescent="0.25">
      <c r="D86" s="970" t="s">
        <v>157</v>
      </c>
      <c r="E86" s="970"/>
      <c r="F86" s="970"/>
      <c r="G86" s="971"/>
      <c r="H86" s="104">
        <f>+IFERROR(H85/E83,0)</f>
        <v>0</v>
      </c>
      <c r="I86" s="107"/>
      <c r="J86" s="969"/>
      <c r="K86" s="969"/>
    </row>
    <row r="87" spans="2:20" ht="14.1" hidden="1" customHeight="1" x14ac:dyDescent="0.25">
      <c r="J87" s="969"/>
      <c r="K87" s="969"/>
    </row>
    <row r="88" spans="2:20" ht="14.1" hidden="1" customHeight="1" x14ac:dyDescent="0.25">
      <c r="J88" s="969"/>
      <c r="K88" s="969"/>
    </row>
    <row r="89" spans="2:20" ht="14.1" customHeight="1" x14ac:dyDescent="0.25">
      <c r="B89" s="70"/>
      <c r="E89" s="955" t="s">
        <v>153</v>
      </c>
      <c r="F89" s="956"/>
      <c r="H89" s="155" t="s">
        <v>154</v>
      </c>
      <c r="J89" s="70"/>
      <c r="K89" s="70"/>
    </row>
    <row r="90" spans="2:20" ht="14.1" customHeight="1" x14ac:dyDescent="0.25">
      <c r="B90" s="957" t="s">
        <v>4</v>
      </c>
      <c r="C90" s="958"/>
      <c r="D90" s="958"/>
      <c r="E90" s="959">
        <f>+F73</f>
        <v>0</v>
      </c>
      <c r="F90" s="960"/>
      <c r="H90" s="156">
        <f>+H73</f>
        <v>0</v>
      </c>
      <c r="I90" s="115"/>
      <c r="J90" s="116" t="s">
        <v>135</v>
      </c>
      <c r="K90" s="116"/>
      <c r="M90" s="961" t="s">
        <v>137</v>
      </c>
      <c r="N90" s="962"/>
      <c r="O90" s="963"/>
    </row>
    <row r="91" spans="2:20" ht="14.1" customHeight="1" x14ac:dyDescent="0.25">
      <c r="B91" s="942" t="s">
        <v>142</v>
      </c>
      <c r="C91" s="943"/>
      <c r="D91" s="943"/>
      <c r="E91" s="948">
        <f>+E77</f>
        <v>0</v>
      </c>
      <c r="F91" s="949"/>
      <c r="H91" s="156">
        <f t="shared" ref="H91:H96" si="8">+E91</f>
        <v>0</v>
      </c>
      <c r="I91" s="115"/>
      <c r="J91" s="117">
        <f>+IF(O91=1,H90,O91)</f>
        <v>0</v>
      </c>
      <c r="K91" s="118"/>
      <c r="M91" s="950" t="s">
        <v>138</v>
      </c>
      <c r="N91" s="950"/>
      <c r="O91" s="57">
        <f>+IF(H90&lt;0,0,1)</f>
        <v>1</v>
      </c>
      <c r="R91" t="s">
        <v>8</v>
      </c>
    </row>
    <row r="92" spans="2:20" ht="14.1" customHeight="1" x14ac:dyDescent="0.25">
      <c r="B92" s="942" t="s">
        <v>48</v>
      </c>
      <c r="C92" s="943"/>
      <c r="D92" s="943"/>
      <c r="E92" s="948">
        <f>+F60</f>
        <v>0</v>
      </c>
      <c r="F92" s="949"/>
      <c r="H92" s="156">
        <f t="shared" si="8"/>
        <v>0</v>
      </c>
      <c r="I92" s="115"/>
      <c r="J92" s="116" t="s">
        <v>47</v>
      </c>
      <c r="K92" s="116"/>
      <c r="M92" s="950" t="s">
        <v>139</v>
      </c>
      <c r="N92" s="950"/>
      <c r="O92" s="102">
        <f>+IF(H90&lt;0,E92+H90,H92)</f>
        <v>0</v>
      </c>
      <c r="Q92" s="951">
        <f>+H90</f>
        <v>0</v>
      </c>
      <c r="R92" s="952"/>
      <c r="S92" s="60">
        <f>+H92</f>
        <v>0</v>
      </c>
      <c r="T92" s="60">
        <f>+Q92+S92</f>
        <v>0</v>
      </c>
    </row>
    <row r="93" spans="2:20" ht="14.1" customHeight="1" x14ac:dyDescent="0.25">
      <c r="B93" s="942" t="s">
        <v>150</v>
      </c>
      <c r="C93" s="943"/>
      <c r="D93" s="943"/>
      <c r="E93" s="953"/>
      <c r="F93" s="954"/>
      <c r="H93" s="157">
        <f t="shared" si="8"/>
        <v>0</v>
      </c>
      <c r="I93" s="115"/>
      <c r="J93" s="119">
        <f>+IF(O93&lt;0,"Fehler",O93)</f>
        <v>0</v>
      </c>
      <c r="K93" s="119"/>
      <c r="M93" s="940" t="s">
        <v>140</v>
      </c>
      <c r="N93" s="941"/>
      <c r="O93" s="102">
        <f>+IF(O92&lt;0,O92+H91,H91)</f>
        <v>0</v>
      </c>
      <c r="R93" s="55">
        <f>+T92</f>
        <v>0</v>
      </c>
      <c r="S93" s="60">
        <f>+E91</f>
        <v>0</v>
      </c>
      <c r="T93" s="60">
        <f>+R93+S93</f>
        <v>0</v>
      </c>
    </row>
    <row r="94" spans="2:20" ht="14.1" customHeight="1" x14ac:dyDescent="0.25">
      <c r="B94" s="934" t="s">
        <v>104</v>
      </c>
      <c r="C94" s="935"/>
      <c r="D94" s="128">
        <v>200000</v>
      </c>
      <c r="E94" s="936">
        <f>+IF(E93&gt;D94,D94,0)</f>
        <v>0</v>
      </c>
      <c r="F94" s="937"/>
      <c r="G94" s="101"/>
      <c r="H94" s="158">
        <f t="shared" si="8"/>
        <v>0</v>
      </c>
      <c r="I94" s="115"/>
      <c r="J94" s="116" t="s">
        <v>136</v>
      </c>
      <c r="K94" s="116"/>
      <c r="M94" s="940" t="s">
        <v>141</v>
      </c>
      <c r="N94" s="941"/>
      <c r="O94" s="57"/>
    </row>
    <row r="95" spans="2:20" ht="14.1" customHeight="1" x14ac:dyDescent="0.25">
      <c r="B95" s="942" t="s">
        <v>149</v>
      </c>
      <c r="C95" s="943"/>
      <c r="D95" s="943"/>
      <c r="E95" s="944">
        <f>+IF(E93&gt;D94,E93-E94,0)</f>
        <v>0</v>
      </c>
      <c r="F95" s="945"/>
      <c r="G95" s="101"/>
      <c r="H95" s="158">
        <f t="shared" si="8"/>
        <v>0</v>
      </c>
      <c r="I95" s="115"/>
      <c r="J95" s="118">
        <f>+IF(O92&lt;0,0,O92)</f>
        <v>0</v>
      </c>
      <c r="K95" s="120"/>
      <c r="M95" s="57"/>
      <c r="N95" s="57"/>
      <c r="O95" s="57"/>
    </row>
    <row r="96" spans="2:20" ht="14.1" customHeight="1" x14ac:dyDescent="0.25">
      <c r="B96" s="942" t="s">
        <v>151</v>
      </c>
      <c r="C96" s="943"/>
      <c r="D96" s="943"/>
      <c r="E96" s="946">
        <f>+E95*10%</f>
        <v>0</v>
      </c>
      <c r="F96" s="947"/>
      <c r="H96" s="159">
        <f t="shared" si="8"/>
        <v>0</v>
      </c>
      <c r="I96" s="115"/>
      <c r="J96" s="116" t="s">
        <v>5</v>
      </c>
      <c r="K96" s="116"/>
      <c r="M96" s="57"/>
      <c r="N96" s="57"/>
      <c r="O96" s="57"/>
    </row>
    <row r="97" spans="2:22" ht="14.1" customHeight="1" x14ac:dyDescent="0.25">
      <c r="B97" s="924" t="s">
        <v>152</v>
      </c>
      <c r="C97" s="925"/>
      <c r="D97" s="925"/>
      <c r="E97" s="926">
        <f>+SUM(E90,E91,E92,E96)</f>
        <v>0</v>
      </c>
      <c r="F97" s="927"/>
      <c r="H97" s="160">
        <f>+H90+H91+H92+H96</f>
        <v>0</v>
      </c>
      <c r="I97" s="63"/>
      <c r="J97" s="121">
        <f>+H96</f>
        <v>0</v>
      </c>
      <c r="K97" s="121"/>
      <c r="M97" s="57"/>
      <c r="N97" s="57"/>
      <c r="O97" s="57"/>
    </row>
    <row r="98" spans="2:22" ht="14.1" customHeight="1" x14ac:dyDescent="0.25">
      <c r="B98" s="92"/>
      <c r="C98" s="92"/>
      <c r="D98" s="92"/>
      <c r="E98" s="93"/>
      <c r="F98" s="81"/>
      <c r="H98" s="63"/>
      <c r="I98" s="928" t="str" cm="1">
        <f t="array" ref="I98">+_xlfn.IFS(N72=0,O72,N72=1,O73,N72=2,O74)</f>
        <v>Die Änderung des massgebenden Einkommens hat sich nicht massgeblich verändert.</v>
      </c>
      <c r="J98" s="928"/>
      <c r="K98" s="928"/>
      <c r="M98" s="57"/>
      <c r="N98" s="57"/>
      <c r="O98" s="57"/>
    </row>
    <row r="99" spans="2:22" ht="14.1" customHeight="1" x14ac:dyDescent="0.25">
      <c r="B99" s="71"/>
      <c r="C99" s="71"/>
      <c r="D99" s="929" t="s">
        <v>156</v>
      </c>
      <c r="E99" s="930"/>
      <c r="F99" s="930"/>
      <c r="G99" s="930"/>
      <c r="H99" s="208">
        <f>+H97-E97</f>
        <v>0</v>
      </c>
      <c r="I99" s="928"/>
      <c r="J99" s="928"/>
      <c r="K99" s="928"/>
      <c r="M99" s="57"/>
      <c r="N99" s="57"/>
      <c r="O99" s="57"/>
    </row>
    <row r="100" spans="2:22" ht="14.1" customHeight="1" x14ac:dyDescent="0.25">
      <c r="D100" s="931" t="s">
        <v>157</v>
      </c>
      <c r="E100" s="932"/>
      <c r="F100" s="932"/>
      <c r="G100" s="932"/>
      <c r="H100" s="209">
        <f>+IFERROR(H99/E97,0)</f>
        <v>0</v>
      </c>
      <c r="I100" s="928"/>
      <c r="J100" s="928"/>
      <c r="K100" s="928"/>
    </row>
    <row r="101" spans="2:22" ht="14.1" customHeight="1" x14ac:dyDescent="0.25">
      <c r="D101" s="122"/>
      <c r="E101" s="122"/>
      <c r="F101" s="122"/>
      <c r="G101" s="122"/>
      <c r="H101" s="123"/>
      <c r="I101" s="928"/>
      <c r="J101" s="928"/>
      <c r="K101" s="928"/>
    </row>
    <row r="102" spans="2:22" ht="36.75" customHeight="1" x14ac:dyDescent="0.25">
      <c r="D102" s="122"/>
      <c r="E102" s="122"/>
      <c r="F102" s="122"/>
      <c r="G102" s="122"/>
      <c r="H102" s="123"/>
      <c r="I102" s="933" t="s">
        <v>185</v>
      </c>
      <c r="J102" s="933"/>
      <c r="K102" s="933"/>
    </row>
    <row r="103" spans="2:22" ht="14.1" customHeight="1" x14ac:dyDescent="0.25">
      <c r="D103" s="122"/>
      <c r="E103" s="122"/>
      <c r="F103" s="122"/>
      <c r="G103" s="122"/>
      <c r="H103" s="123"/>
      <c r="I103" s="933"/>
      <c r="J103" s="933"/>
      <c r="K103" s="933"/>
    </row>
    <row r="104" spans="2:22" ht="14.1" customHeight="1" x14ac:dyDescent="0.25">
      <c r="D104" s="122"/>
      <c r="E104" s="122"/>
      <c r="F104" s="122"/>
      <c r="G104" s="122"/>
      <c r="H104" s="123"/>
      <c r="I104" s="933"/>
      <c r="J104" s="933"/>
      <c r="K104" s="933"/>
    </row>
    <row r="105" spans="2:22" x14ac:dyDescent="0.25">
      <c r="H105" s="204"/>
      <c r="I105" s="933"/>
      <c r="J105" s="933"/>
      <c r="K105" s="933"/>
      <c r="L105" s="205"/>
      <c r="M105" s="203"/>
      <c r="N105" s="70"/>
      <c r="O105" s="70"/>
      <c r="P105" s="70"/>
      <c r="Q105" s="70"/>
      <c r="R105" s="70"/>
      <c r="S105" s="70"/>
      <c r="T105" s="70"/>
      <c r="U105" s="70"/>
      <c r="V105" s="70"/>
    </row>
    <row r="106" spans="2:22" x14ac:dyDescent="0.25">
      <c r="H106" s="69"/>
      <c r="I106" s="226"/>
      <c r="J106" s="227" t="str">
        <f>+B5</f>
        <v>Hello</v>
      </c>
      <c r="K106" s="226"/>
      <c r="L106" s="205"/>
      <c r="M106" s="70"/>
      <c r="N106" s="70"/>
      <c r="O106" s="70"/>
      <c r="P106" s="70"/>
      <c r="Q106" s="70"/>
      <c r="R106" s="70"/>
      <c r="S106" s="70"/>
      <c r="T106" s="70"/>
      <c r="U106" s="70"/>
      <c r="V106" s="70"/>
    </row>
    <row r="107" spans="2:22" x14ac:dyDescent="0.25">
      <c r="H107" s="69"/>
      <c r="I107" s="108"/>
      <c r="J107" s="228" t="s">
        <v>206</v>
      </c>
      <c r="K107" s="110"/>
      <c r="L107" s="205"/>
      <c r="M107" s="70"/>
      <c r="N107" s="70"/>
      <c r="O107" s="70"/>
      <c r="P107" s="70"/>
      <c r="Q107" s="70"/>
      <c r="R107" s="70"/>
      <c r="S107" s="70"/>
      <c r="T107" s="70"/>
      <c r="U107" s="70"/>
      <c r="V107" s="70"/>
    </row>
    <row r="108" spans="2:22" x14ac:dyDescent="0.25">
      <c r="H108" s="69"/>
      <c r="I108" s="108"/>
      <c r="J108" s="109"/>
      <c r="K108" s="109"/>
      <c r="L108" s="205"/>
      <c r="M108" s="70"/>
      <c r="N108" s="70"/>
      <c r="O108" s="70"/>
      <c r="P108" s="70"/>
      <c r="Q108" s="70"/>
      <c r="R108" s="70"/>
      <c r="S108" s="70"/>
      <c r="T108" s="70"/>
      <c r="U108" s="70"/>
      <c r="V108" s="70"/>
    </row>
    <row r="109" spans="2:22" x14ac:dyDescent="0.25">
      <c r="H109" s="69"/>
      <c r="I109" s="108"/>
      <c r="J109" s="109" t="s">
        <v>4</v>
      </c>
      <c r="K109" s="109"/>
      <c r="L109" s="205"/>
      <c r="M109" s="70"/>
      <c r="N109" s="70"/>
      <c r="O109" s="70"/>
      <c r="P109" s="70"/>
      <c r="Q109" s="70"/>
      <c r="R109" s="70"/>
      <c r="S109" s="70"/>
      <c r="T109" s="70"/>
      <c r="U109" s="70"/>
      <c r="V109" s="70"/>
    </row>
    <row r="110" spans="2:22" x14ac:dyDescent="0.25">
      <c r="H110" s="69"/>
      <c r="I110" s="108"/>
      <c r="J110" s="112">
        <f>+J91</f>
        <v>0</v>
      </c>
      <c r="K110" s="109"/>
      <c r="L110" s="205"/>
      <c r="M110" s="70"/>
      <c r="N110" s="70"/>
      <c r="O110" s="70"/>
      <c r="P110" s="70"/>
      <c r="Q110" s="70"/>
      <c r="R110" s="70"/>
      <c r="S110" s="70"/>
      <c r="T110" s="70"/>
      <c r="U110" s="70"/>
      <c r="V110" s="70"/>
    </row>
    <row r="111" spans="2:22" x14ac:dyDescent="0.25">
      <c r="H111" s="69"/>
      <c r="I111" s="108"/>
      <c r="J111" s="109"/>
      <c r="K111" s="109"/>
      <c r="L111" s="205"/>
      <c r="M111" s="70"/>
      <c r="N111" s="70"/>
      <c r="O111" s="70"/>
      <c r="P111" s="70"/>
      <c r="Q111" s="70"/>
      <c r="R111" s="70"/>
      <c r="S111" s="70"/>
      <c r="T111" s="70"/>
      <c r="U111" s="70"/>
      <c r="V111" s="70"/>
    </row>
    <row r="112" spans="2:22" x14ac:dyDescent="0.25">
      <c r="H112" s="69"/>
      <c r="I112" s="108"/>
      <c r="J112" s="109" t="s">
        <v>142</v>
      </c>
      <c r="K112" s="109"/>
      <c r="L112" s="205"/>
      <c r="M112" s="70"/>
      <c r="N112" s="70"/>
      <c r="O112" s="70"/>
      <c r="P112" s="70"/>
      <c r="Q112" s="70"/>
      <c r="R112" s="70"/>
      <c r="S112" s="70"/>
      <c r="T112" s="70"/>
      <c r="U112" s="70"/>
      <c r="V112" s="70"/>
    </row>
    <row r="113" spans="2:22" x14ac:dyDescent="0.25">
      <c r="H113" s="69"/>
      <c r="I113" s="108"/>
      <c r="J113" s="112">
        <f>+J93</f>
        <v>0</v>
      </c>
      <c r="K113" s="109"/>
      <c r="L113" s="205"/>
      <c r="M113" s="70"/>
      <c r="N113" s="70"/>
      <c r="O113" s="70"/>
      <c r="P113" s="70"/>
      <c r="Q113" s="70"/>
      <c r="R113" s="70"/>
      <c r="S113" s="70"/>
      <c r="T113" s="70"/>
      <c r="U113" s="70"/>
      <c r="V113" s="70"/>
    </row>
    <row r="114" spans="2:22" x14ac:dyDescent="0.25">
      <c r="H114" s="69"/>
      <c r="I114" s="108"/>
      <c r="J114" s="109"/>
      <c r="K114" s="109"/>
      <c r="L114" s="205"/>
      <c r="M114" s="70"/>
      <c r="N114" s="70"/>
      <c r="O114" s="70"/>
      <c r="P114" s="70"/>
      <c r="Q114" s="70"/>
      <c r="R114" s="70"/>
      <c r="S114" s="70"/>
      <c r="T114" s="70"/>
      <c r="U114" s="70"/>
      <c r="V114" s="70"/>
    </row>
    <row r="115" spans="2:22" x14ac:dyDescent="0.25">
      <c r="H115" s="69"/>
      <c r="I115" s="108"/>
      <c r="J115" s="923" t="s">
        <v>48</v>
      </c>
      <c r="K115" s="923"/>
      <c r="L115" s="205"/>
      <c r="M115" s="70"/>
      <c r="N115" s="70"/>
      <c r="O115" s="70"/>
      <c r="P115" s="70"/>
      <c r="Q115" s="70"/>
      <c r="R115" s="70"/>
      <c r="S115" s="70"/>
      <c r="T115" s="70"/>
      <c r="U115" s="70"/>
      <c r="V115" s="70"/>
    </row>
    <row r="116" spans="2:22" x14ac:dyDescent="0.25">
      <c r="H116" s="69"/>
      <c r="I116" s="108"/>
      <c r="J116" s="113">
        <f>+J95</f>
        <v>0</v>
      </c>
      <c r="K116" s="109"/>
      <c r="L116" s="205"/>
      <c r="M116" s="70"/>
      <c r="N116" s="70"/>
      <c r="O116" s="70"/>
      <c r="P116" s="70"/>
      <c r="Q116" s="70"/>
      <c r="R116" s="70"/>
      <c r="S116" s="70"/>
      <c r="T116" s="70"/>
      <c r="U116" s="70"/>
      <c r="V116" s="70"/>
    </row>
    <row r="117" spans="2:22" x14ac:dyDescent="0.25">
      <c r="H117" s="69"/>
      <c r="I117" s="108"/>
      <c r="J117" s="109"/>
      <c r="K117" s="109"/>
      <c r="L117" s="205"/>
      <c r="M117" s="70"/>
      <c r="N117" s="70"/>
      <c r="O117" s="70"/>
      <c r="P117" s="70"/>
      <c r="Q117" s="70"/>
      <c r="R117" s="70"/>
      <c r="S117" s="70"/>
      <c r="T117" s="70"/>
      <c r="U117" s="70"/>
      <c r="V117" s="70"/>
    </row>
    <row r="118" spans="2:22" x14ac:dyDescent="0.25">
      <c r="H118" s="69"/>
      <c r="I118" s="108"/>
      <c r="J118" s="109" t="s">
        <v>5</v>
      </c>
      <c r="K118" s="109"/>
      <c r="L118" s="205"/>
      <c r="M118" s="70"/>
      <c r="N118" s="70"/>
      <c r="O118" s="70"/>
      <c r="P118" s="70"/>
      <c r="Q118" s="70"/>
      <c r="R118" s="70"/>
      <c r="S118" s="70"/>
      <c r="T118" s="70"/>
      <c r="U118" s="70"/>
      <c r="V118" s="70"/>
    </row>
    <row r="119" spans="2:22" x14ac:dyDescent="0.25">
      <c r="H119" s="69"/>
      <c r="I119" s="108"/>
      <c r="J119" s="113">
        <f>+J97</f>
        <v>0</v>
      </c>
      <c r="K119" s="109"/>
      <c r="L119" s="205"/>
      <c r="M119" s="70"/>
      <c r="N119" s="70"/>
      <c r="O119" s="70"/>
      <c r="P119" s="70"/>
      <c r="Q119" s="70"/>
      <c r="R119" s="70"/>
      <c r="S119" s="70"/>
      <c r="T119" s="70"/>
      <c r="U119" s="70"/>
      <c r="V119" s="70"/>
    </row>
    <row r="120" spans="2:22" x14ac:dyDescent="0.25">
      <c r="H120" s="69"/>
      <c r="I120" s="108"/>
      <c r="J120" s="109"/>
      <c r="K120" s="109"/>
      <c r="L120" s="205"/>
      <c r="M120" s="70"/>
      <c r="N120" s="70"/>
      <c r="O120" s="70"/>
      <c r="P120" s="70"/>
      <c r="Q120" s="70"/>
      <c r="R120" s="70"/>
      <c r="S120" s="70"/>
      <c r="T120" s="70"/>
      <c r="U120" s="70"/>
      <c r="V120" s="70"/>
    </row>
    <row r="121" spans="2:22" ht="39.75" customHeight="1" x14ac:dyDescent="0.25">
      <c r="H121" s="69"/>
      <c r="J121" s="70"/>
      <c r="K121" s="70"/>
      <c r="L121" s="205"/>
      <c r="M121" s="70"/>
      <c r="N121" s="70"/>
      <c r="O121" s="70"/>
      <c r="P121" s="70"/>
      <c r="Q121" s="70"/>
      <c r="R121" s="70"/>
      <c r="S121" s="70"/>
      <c r="T121" s="70"/>
      <c r="U121" s="70"/>
      <c r="V121" s="70"/>
    </row>
    <row r="122" spans="2:22" x14ac:dyDescent="0.25">
      <c r="H122" s="167"/>
      <c r="I122" s="167"/>
      <c r="J122" s="168"/>
      <c r="K122" s="168"/>
      <c r="L122" s="168"/>
      <c r="M122" s="168"/>
      <c r="N122" s="168"/>
      <c r="O122" s="168"/>
      <c r="P122" s="168"/>
      <c r="Q122" s="168"/>
      <c r="R122" s="168"/>
      <c r="S122" s="168"/>
      <c r="T122" s="168"/>
      <c r="U122" s="168"/>
      <c r="V122" s="168"/>
    </row>
    <row r="123" spans="2:22" ht="13.8" thickBot="1" x14ac:dyDescent="0.3"/>
    <row r="124" spans="2:22" ht="24" customHeight="1" thickBot="1" x14ac:dyDescent="0.3">
      <c r="B124" s="1071" t="s">
        <v>204</v>
      </c>
      <c r="C124" s="1072"/>
      <c r="D124" s="1072"/>
      <c r="E124" s="1072"/>
      <c r="F124" s="1072"/>
      <c r="G124" s="1072"/>
      <c r="H124" s="1073"/>
      <c r="I124" s="72"/>
      <c r="J124" s="1074"/>
      <c r="K124" s="1075"/>
    </row>
    <row r="125" spans="2:22" ht="14.1" customHeight="1" thickBot="1" x14ac:dyDescent="0.3">
      <c r="B125" s="70"/>
      <c r="F125" s="72"/>
      <c r="G125" s="72"/>
      <c r="H125" s="72"/>
      <c r="I125" s="72"/>
      <c r="J125" s="1076"/>
      <c r="K125" s="1077"/>
      <c r="M125" s="1063"/>
      <c r="N125" s="1063"/>
    </row>
    <row r="126" spans="2:22" ht="14.1" customHeight="1" x14ac:dyDescent="0.25">
      <c r="B126" s="217" t="s">
        <v>165</v>
      </c>
      <c r="D126" s="88" t="s">
        <v>166</v>
      </c>
      <c r="F126" s="212" t="str">
        <f>+M132</f>
        <v>Netto-Monatslohn</v>
      </c>
      <c r="G126" s="1064" t="str">
        <f>IF(B127&gt;0,B127,0)</f>
        <v>weiter oben Ausfüllen</v>
      </c>
      <c r="H126" s="1065"/>
      <c r="I126" s="72"/>
      <c r="J126" s="1076"/>
      <c r="K126" s="1077"/>
      <c r="M126" s="1066"/>
      <c r="N126" s="1066"/>
    </row>
    <row r="127" spans="2:22" ht="14.1" customHeight="1" thickBot="1" x14ac:dyDescent="0.3">
      <c r="B127" s="218" t="s">
        <v>202</v>
      </c>
      <c r="D127" s="192" t="s">
        <v>208</v>
      </c>
      <c r="F127" s="213">
        <v>12</v>
      </c>
      <c r="G127" s="214" t="s">
        <v>130</v>
      </c>
      <c r="H127" s="215">
        <v>5000</v>
      </c>
      <c r="I127" s="72"/>
      <c r="J127" s="1078"/>
      <c r="K127" s="1079"/>
    </row>
    <row r="128" spans="2:22" ht="14.1" customHeight="1" thickBot="1" x14ac:dyDescent="0.3">
      <c r="B128" t="s">
        <v>101</v>
      </c>
      <c r="D128" t="s">
        <v>100</v>
      </c>
      <c r="M128" s="130" t="s">
        <v>169</v>
      </c>
      <c r="N128" s="134" t="s">
        <v>182</v>
      </c>
      <c r="Q128" s="65"/>
    </row>
    <row r="129" spans="2:21" ht="14.1" customHeight="1" thickBot="1" x14ac:dyDescent="0.3">
      <c r="B129" s="88" t="str">
        <f>+M128</f>
        <v>Grund der Änderung</v>
      </c>
      <c r="C129" s="66"/>
      <c r="D129" s="219" t="str">
        <f>+N128</f>
        <v>aktuelles familiäres Verhältnis</v>
      </c>
      <c r="F129" s="162" t="str">
        <f>+M132</f>
        <v>Netto-Monatslohn</v>
      </c>
      <c r="G129" s="1067" t="str">
        <f>IF(D127&gt;0,D127,0)</f>
        <v>GUGU</v>
      </c>
      <c r="H129" s="1068"/>
      <c r="I129" s="94"/>
      <c r="J129" s="1069" t="s">
        <v>168</v>
      </c>
      <c r="K129" s="1070"/>
      <c r="M129" s="84" t="s">
        <v>88</v>
      </c>
      <c r="N129" s="84" t="s">
        <v>88</v>
      </c>
      <c r="O129" s="67"/>
      <c r="P129" s="57"/>
      <c r="Q129" s="65">
        <v>1</v>
      </c>
      <c r="R129">
        <v>2</v>
      </c>
      <c r="S129">
        <v>3</v>
      </c>
    </row>
    <row r="130" spans="2:21" ht="14.1" customHeight="1" thickBot="1" x14ac:dyDescent="0.3">
      <c r="B130" s="90" t="s">
        <v>167</v>
      </c>
      <c r="C130" s="66"/>
      <c r="D130" s="216" t="s">
        <v>179</v>
      </c>
      <c r="F130" s="96"/>
      <c r="G130" s="95" t="s">
        <v>130</v>
      </c>
      <c r="H130" s="97"/>
      <c r="I130" s="230"/>
      <c r="J130" s="1082" t="s">
        <v>183</v>
      </c>
      <c r="K130" s="1083"/>
      <c r="M130" s="84" t="s">
        <v>167</v>
      </c>
      <c r="N130" s="84" t="s">
        <v>178</v>
      </c>
      <c r="O130" s="67">
        <f>+IFERROR(MATCH(T130,U130,0),0)</f>
        <v>0</v>
      </c>
      <c r="P130" s="77"/>
      <c r="Q130" s="65">
        <v>24</v>
      </c>
      <c r="R130">
        <v>0</v>
      </c>
      <c r="S130">
        <v>20</v>
      </c>
      <c r="T130">
        <f>SUM(Q130:S130)</f>
        <v>44</v>
      </c>
      <c r="U130">
        <f>+M144+M183</f>
        <v>23</v>
      </c>
    </row>
    <row r="131" spans="2:21" ht="14.1" customHeight="1" thickBot="1" x14ac:dyDescent="0.3">
      <c r="D131" s="64"/>
      <c r="E131" s="186"/>
      <c r="F131" s="58"/>
      <c r="G131" s="58"/>
      <c r="H131" s="58"/>
      <c r="I131" s="58"/>
      <c r="J131" s="1084" t="s">
        <v>193</v>
      </c>
      <c r="K131" s="1085"/>
      <c r="M131" s="85" t="s">
        <v>180</v>
      </c>
      <c r="N131" s="84" t="s">
        <v>181</v>
      </c>
      <c r="O131" s="67">
        <f>IFERROR(MATCH(T131,U131,0),0)</f>
        <v>0</v>
      </c>
      <c r="P131" s="57"/>
      <c r="Q131" s="65">
        <v>24</v>
      </c>
      <c r="R131">
        <v>26</v>
      </c>
      <c r="S131">
        <v>20</v>
      </c>
      <c r="T131">
        <f t="shared" ref="T131:T132" si="9">SUM(Q131:S131)</f>
        <v>70</v>
      </c>
      <c r="U131">
        <f>+M144+M162+M183</f>
        <v>36</v>
      </c>
    </row>
    <row r="132" spans="2:21" ht="14.1" customHeight="1" thickBot="1" x14ac:dyDescent="0.3">
      <c r="B132" s="1090" t="s">
        <v>194</v>
      </c>
      <c r="C132" s="1091"/>
      <c r="D132" s="1091"/>
      <c r="E132" s="1091"/>
      <c r="F132" s="1091"/>
      <c r="G132" s="1091"/>
      <c r="H132" s="1092"/>
      <c r="J132" s="1086"/>
      <c r="K132" s="1087"/>
      <c r="M132" s="131" t="s">
        <v>133</v>
      </c>
      <c r="N132" s="85" t="s">
        <v>179</v>
      </c>
      <c r="O132" s="67"/>
      <c r="P132" s="77"/>
      <c r="Q132" s="66">
        <v>24</v>
      </c>
      <c r="R132">
        <v>26</v>
      </c>
      <c r="S132">
        <v>20</v>
      </c>
      <c r="T132">
        <f t="shared" si="9"/>
        <v>70</v>
      </c>
    </row>
    <row r="133" spans="2:21" ht="14.1" customHeight="1" x14ac:dyDescent="0.25">
      <c r="B133" s="1093"/>
      <c r="C133" s="1094"/>
      <c r="D133" s="1094"/>
      <c r="E133" s="1094"/>
      <c r="F133" s="1094"/>
      <c r="G133" s="1094"/>
      <c r="H133" s="1095"/>
      <c r="J133" s="1088"/>
      <c r="K133" s="1089"/>
      <c r="M133" s="132" t="s">
        <v>88</v>
      </c>
    </row>
    <row r="134" spans="2:21" ht="14.1" customHeight="1" x14ac:dyDescent="0.25">
      <c r="B134" s="1093"/>
      <c r="C134" s="1094"/>
      <c r="D134" s="1094"/>
      <c r="E134" s="1094"/>
      <c r="F134" s="1094"/>
      <c r="G134" s="1094"/>
      <c r="H134" s="1095"/>
      <c r="J134" s="1099"/>
      <c r="K134" s="1099"/>
      <c r="M134" s="132">
        <v>12</v>
      </c>
    </row>
    <row r="135" spans="2:21" ht="14.1" customHeight="1" thickBot="1" x14ac:dyDescent="0.3">
      <c r="B135" s="1093"/>
      <c r="C135" s="1094"/>
      <c r="D135" s="1094"/>
      <c r="E135" s="1094"/>
      <c r="F135" s="1094"/>
      <c r="G135" s="1094"/>
      <c r="H135" s="1095"/>
      <c r="J135" s="1100"/>
      <c r="K135" s="1100"/>
      <c r="M135" s="133">
        <v>13</v>
      </c>
    </row>
    <row r="136" spans="2:21" ht="14.1" customHeight="1" x14ac:dyDescent="0.25">
      <c r="B136" s="1093"/>
      <c r="C136" s="1094"/>
      <c r="D136" s="1094"/>
      <c r="E136" s="1094"/>
      <c r="F136" s="1094"/>
      <c r="G136" s="1094"/>
      <c r="H136" s="1095"/>
      <c r="J136" s="1100"/>
      <c r="K136" s="1100"/>
      <c r="M136" s="187"/>
    </row>
    <row r="137" spans="2:21" ht="14.1" customHeight="1" thickBot="1" x14ac:dyDescent="0.3">
      <c r="B137" s="1096"/>
      <c r="C137" s="1097"/>
      <c r="D137" s="1097"/>
      <c r="E137" s="1097"/>
      <c r="F137" s="1097"/>
      <c r="G137" s="1097"/>
      <c r="H137" s="1098"/>
      <c r="J137" s="1100"/>
      <c r="K137" s="1100"/>
      <c r="M137" s="187"/>
    </row>
    <row r="138" spans="2:21" ht="14.1" customHeight="1" x14ac:dyDescent="0.25">
      <c r="J138" s="179"/>
      <c r="K138" s="179"/>
      <c r="M138" s="187"/>
    </row>
    <row r="139" spans="2:21" ht="14.1" customHeight="1" x14ac:dyDescent="0.25">
      <c r="B139" s="955" t="s">
        <v>170</v>
      </c>
      <c r="C139" s="1104"/>
      <c r="D139" s="1104"/>
      <c r="E139" s="135" t="s">
        <v>62</v>
      </c>
      <c r="F139" s="206" t="s">
        <v>172</v>
      </c>
      <c r="H139" s="207" t="s">
        <v>173</v>
      </c>
      <c r="I139" s="1101"/>
      <c r="J139" s="1102"/>
      <c r="K139" s="1103"/>
      <c r="M139" s="187"/>
      <c r="O139" s="60"/>
      <c r="Q139" s="55"/>
      <c r="R139" s="55"/>
    </row>
    <row r="140" spans="2:21" ht="14.1" customHeight="1" thickBot="1" x14ac:dyDescent="0.3">
      <c r="B140" s="942" t="s">
        <v>171</v>
      </c>
      <c r="C140" s="943"/>
      <c r="D140" s="943"/>
      <c r="E140" s="125">
        <v>150</v>
      </c>
      <c r="F140" s="136"/>
      <c r="H140" s="169" t="str">
        <f t="shared" ref="H140" si="10">IF(F140=""," ",F140)</f>
        <v xml:space="preserve"> </v>
      </c>
      <c r="I140" s="1080" t="s">
        <v>134</v>
      </c>
      <c r="J140" s="1080"/>
      <c r="K140" s="1081"/>
      <c r="M140" s="187"/>
      <c r="O140" s="60"/>
      <c r="Q140" s="55"/>
      <c r="R140" s="55"/>
    </row>
    <row r="141" spans="2:21" ht="14.1" customHeight="1" x14ac:dyDescent="0.25">
      <c r="B141" s="942" t="s">
        <v>90</v>
      </c>
      <c r="C141" s="943"/>
      <c r="D141" s="943"/>
      <c r="E141" s="126">
        <v>300</v>
      </c>
      <c r="F141" s="136"/>
      <c r="H141" s="221">
        <f>IFERROR(F130*H130," ")</f>
        <v>0</v>
      </c>
      <c r="I141" s="1080" t="s">
        <v>70</v>
      </c>
      <c r="J141" s="1080"/>
      <c r="K141" s="1081"/>
      <c r="M141" s="989" t="s">
        <v>120</v>
      </c>
      <c r="N141" s="990"/>
      <c r="O141" s="63"/>
      <c r="Q141" s="55"/>
      <c r="R141" s="55"/>
    </row>
    <row r="142" spans="2:21" ht="14.1" customHeight="1" x14ac:dyDescent="0.25">
      <c r="B142" s="942" t="s">
        <v>63</v>
      </c>
      <c r="C142" s="943"/>
      <c r="D142" s="943"/>
      <c r="E142" s="126">
        <v>304</v>
      </c>
      <c r="F142" s="136"/>
      <c r="H142" s="143"/>
      <c r="I142" s="1080"/>
      <c r="J142" s="1080"/>
      <c r="K142" s="1081"/>
      <c r="M142" s="188">
        <v>12</v>
      </c>
      <c r="N142" s="189" t="s">
        <v>112</v>
      </c>
      <c r="O142" s="63"/>
      <c r="Q142" s="55"/>
      <c r="R142" s="55"/>
    </row>
    <row r="143" spans="2:21" ht="14.1" customHeight="1" x14ac:dyDescent="0.25">
      <c r="B143" s="942" t="s">
        <v>64</v>
      </c>
      <c r="C143" s="943"/>
      <c r="D143" s="943"/>
      <c r="E143" s="126">
        <v>305</v>
      </c>
      <c r="F143" s="136"/>
      <c r="H143" s="143"/>
      <c r="I143" s="1080"/>
      <c r="J143" s="1080"/>
      <c r="K143" s="1081"/>
      <c r="M143" s="188">
        <f>+COUNT(H141:H147,H149:H153)</f>
        <v>1</v>
      </c>
      <c r="N143" s="189" t="s">
        <v>114</v>
      </c>
      <c r="O143" s="63"/>
      <c r="R143" s="55"/>
    </row>
    <row r="144" spans="2:21" ht="14.1" customHeight="1" thickBot="1" x14ac:dyDescent="0.3">
      <c r="B144" s="942" t="s">
        <v>65</v>
      </c>
      <c r="C144" s="943"/>
      <c r="D144" s="943"/>
      <c r="E144" s="126">
        <v>306</v>
      </c>
      <c r="F144" s="136"/>
      <c r="H144" s="143"/>
      <c r="I144" s="1080"/>
      <c r="J144" s="1080"/>
      <c r="K144" s="1081"/>
      <c r="M144" s="190">
        <f>+M142+M143</f>
        <v>13</v>
      </c>
      <c r="N144" s="191"/>
      <c r="O144" s="63"/>
      <c r="R144" s="55"/>
    </row>
    <row r="145" spans="2:18" ht="14.1" customHeight="1" x14ac:dyDescent="0.25">
      <c r="B145" s="942" t="s">
        <v>93</v>
      </c>
      <c r="C145" s="943"/>
      <c r="D145" s="943"/>
      <c r="E145" s="126">
        <v>307</v>
      </c>
      <c r="F145" s="136"/>
      <c r="H145" s="143"/>
      <c r="I145" s="1080"/>
      <c r="J145" s="1080"/>
      <c r="K145" s="1081"/>
      <c r="M145" s="65"/>
      <c r="O145" s="60"/>
      <c r="R145" s="55"/>
    </row>
    <row r="146" spans="2:18" ht="14.1" customHeight="1" x14ac:dyDescent="0.25">
      <c r="B146" s="942" t="s">
        <v>91</v>
      </c>
      <c r="C146" s="943"/>
      <c r="D146" s="943"/>
      <c r="E146" s="126">
        <v>308</v>
      </c>
      <c r="F146" s="136"/>
      <c r="H146" s="143"/>
      <c r="I146" s="1080"/>
      <c r="J146" s="1080"/>
      <c r="K146" s="1081"/>
      <c r="M146" s="950" t="s">
        <v>127</v>
      </c>
      <c r="N146" s="950"/>
      <c r="O146" s="950"/>
      <c r="P146" s="57"/>
      <c r="Q146" s="57"/>
      <c r="R146" s="68"/>
    </row>
    <row r="147" spans="2:18" ht="14.1" customHeight="1" x14ac:dyDescent="0.25">
      <c r="B147" s="942" t="s">
        <v>92</v>
      </c>
      <c r="C147" s="943"/>
      <c r="D147" s="943"/>
      <c r="E147" s="126">
        <v>309</v>
      </c>
      <c r="F147" s="136"/>
      <c r="H147" s="143"/>
      <c r="I147" s="1080"/>
      <c r="J147" s="1080"/>
      <c r="K147" s="1081"/>
      <c r="M147" s="82" t="s">
        <v>99</v>
      </c>
      <c r="N147" s="57" t="s">
        <v>98</v>
      </c>
      <c r="O147" s="57" t="s">
        <v>131</v>
      </c>
      <c r="P147" s="981" t="s">
        <v>128</v>
      </c>
      <c r="Q147" s="981"/>
      <c r="R147" s="981"/>
    </row>
    <row r="148" spans="2:18" ht="14.1" customHeight="1" x14ac:dyDescent="0.25">
      <c r="B148" s="1022" t="s">
        <v>158</v>
      </c>
      <c r="C148" s="1023"/>
      <c r="D148" s="1056"/>
      <c r="E148" s="163"/>
      <c r="F148" s="138">
        <f>SUM(F140:F147)</f>
        <v>0</v>
      </c>
      <c r="H148" s="144">
        <f>SUM(H140:H147)</f>
        <v>0</v>
      </c>
      <c r="I148" s="987"/>
      <c r="J148" s="987"/>
      <c r="K148" s="988"/>
      <c r="M148" s="73">
        <f>+IF(B130&lt;&gt;M129,1,0)</f>
        <v>1</v>
      </c>
      <c r="N148" s="57">
        <f>+IF(D130&lt;&gt;M129,1,0)</f>
        <v>1</v>
      </c>
      <c r="O148" s="57">
        <f>+IF(F127&lt;&gt;M129,1,0)</f>
        <v>1</v>
      </c>
      <c r="P148" s="950">
        <f>+IF(H130&gt;1,1,0)</f>
        <v>0</v>
      </c>
      <c r="Q148" s="950"/>
      <c r="R148" s="950"/>
    </row>
    <row r="149" spans="2:18" ht="14.1" customHeight="1" x14ac:dyDescent="0.25">
      <c r="B149" s="957" t="s">
        <v>66</v>
      </c>
      <c r="C149" s="958"/>
      <c r="D149" s="958"/>
      <c r="E149" s="139">
        <v>314</v>
      </c>
      <c r="F149" s="140"/>
      <c r="H149" s="145" t="str">
        <f t="shared" ref="H149:H154" si="11">IF(F149=""," ",F149)</f>
        <v xml:space="preserve"> </v>
      </c>
      <c r="I149" s="1029" t="s">
        <v>102</v>
      </c>
      <c r="J149" s="1030"/>
      <c r="K149" s="1031"/>
      <c r="M149" s="57" t="s">
        <v>129</v>
      </c>
      <c r="N149" s="991">
        <f>+SUM(M148:R148)</f>
        <v>3</v>
      </c>
      <c r="O149" s="992"/>
      <c r="P149" s="992"/>
      <c r="Q149" s="992"/>
      <c r="R149" s="993"/>
    </row>
    <row r="150" spans="2:18" ht="14.1" customHeight="1" x14ac:dyDescent="0.25">
      <c r="B150" s="942" t="s">
        <v>67</v>
      </c>
      <c r="C150" s="943"/>
      <c r="D150" s="943"/>
      <c r="E150" s="126">
        <v>318</v>
      </c>
      <c r="F150" s="136"/>
      <c r="H150" s="142" t="str">
        <f t="shared" si="11"/>
        <v xml:space="preserve"> </v>
      </c>
      <c r="I150" s="1032"/>
      <c r="J150" s="1033"/>
      <c r="K150" s="1034"/>
      <c r="M150" s="65"/>
      <c r="N150" s="186"/>
      <c r="R150" s="55"/>
    </row>
    <row r="151" spans="2:18" ht="14.1" customHeight="1" x14ac:dyDescent="0.25">
      <c r="B151" s="934" t="s">
        <v>197</v>
      </c>
      <c r="C151" s="935"/>
      <c r="D151" s="935"/>
      <c r="E151" s="170" t="s">
        <v>187</v>
      </c>
      <c r="F151" s="136"/>
      <c r="H151" s="142" t="str">
        <f t="shared" si="11"/>
        <v xml:space="preserve"> </v>
      </c>
      <c r="I151" s="1032"/>
      <c r="J151" s="1033"/>
      <c r="K151" s="1034"/>
      <c r="M151" s="75"/>
      <c r="P151" s="186"/>
      <c r="R151" s="55"/>
    </row>
    <row r="152" spans="2:18" ht="14.1" customHeight="1" x14ac:dyDescent="0.25">
      <c r="B152" s="942" t="s">
        <v>68</v>
      </c>
      <c r="C152" s="943"/>
      <c r="D152" s="943"/>
      <c r="E152" s="126">
        <v>341</v>
      </c>
      <c r="F152" s="136"/>
      <c r="H152" s="142" t="str">
        <f t="shared" si="11"/>
        <v xml:space="preserve"> </v>
      </c>
      <c r="I152" s="1032"/>
      <c r="J152" s="1033"/>
      <c r="K152" s="1034"/>
      <c r="M152" s="65"/>
      <c r="R152" s="55"/>
    </row>
    <row r="153" spans="2:18" ht="14.1" customHeight="1" x14ac:dyDescent="0.25">
      <c r="B153" s="942" t="s">
        <v>69</v>
      </c>
      <c r="C153" s="943"/>
      <c r="D153" s="943"/>
      <c r="E153" s="126">
        <v>346</v>
      </c>
      <c r="F153" s="136"/>
      <c r="H153" s="142" t="str">
        <f t="shared" si="11"/>
        <v xml:space="preserve"> </v>
      </c>
      <c r="I153" s="1032"/>
      <c r="J153" s="1033"/>
      <c r="K153" s="1034"/>
      <c r="M153" s="65"/>
      <c r="R153" s="55"/>
    </row>
    <row r="154" spans="2:18" ht="14.1" customHeight="1" x14ac:dyDescent="0.25">
      <c r="B154" s="1058" t="s">
        <v>189</v>
      </c>
      <c r="C154" s="1059"/>
      <c r="D154" s="1060"/>
      <c r="E154" s="174">
        <v>433</v>
      </c>
      <c r="F154" s="136"/>
      <c r="H154" s="142" t="str">
        <f t="shared" si="11"/>
        <v xml:space="preserve"> </v>
      </c>
      <c r="I154" s="1035"/>
      <c r="J154" s="1036"/>
      <c r="K154" s="1037"/>
      <c r="M154" s="65"/>
      <c r="R154" s="55"/>
    </row>
    <row r="155" spans="2:18" ht="14.1" customHeight="1" x14ac:dyDescent="0.25">
      <c r="B155" s="1020" t="s">
        <v>159</v>
      </c>
      <c r="C155" s="1021"/>
      <c r="D155" s="1057"/>
      <c r="E155" s="164"/>
      <c r="F155" s="141">
        <f>SUM(F149:F154)</f>
        <v>0</v>
      </c>
      <c r="H155" s="146">
        <f>SUM(H149:H154)</f>
        <v>0</v>
      </c>
      <c r="I155" s="1000"/>
      <c r="J155" s="1001"/>
      <c r="K155" s="1002"/>
      <c r="M155" s="75"/>
    </row>
    <row r="156" spans="2:18" ht="14.1" customHeight="1" x14ac:dyDescent="0.25">
      <c r="B156" s="1022" t="s">
        <v>160</v>
      </c>
      <c r="C156" s="1023"/>
      <c r="D156" s="1056"/>
      <c r="E156" s="163"/>
      <c r="F156" s="138">
        <f>+F148-F155</f>
        <v>0</v>
      </c>
      <c r="H156" s="144">
        <f>+H148-H155</f>
        <v>0</v>
      </c>
      <c r="I156" s="1003"/>
      <c r="J156" s="1004"/>
      <c r="K156" s="1005"/>
      <c r="M156" s="60"/>
    </row>
    <row r="157" spans="2:18" ht="14.1" customHeight="1" x14ac:dyDescent="0.25">
      <c r="D157" s="65"/>
      <c r="E157" s="65"/>
      <c r="F157" s="56"/>
      <c r="G157" s="65"/>
      <c r="H157" s="56"/>
      <c r="I157" s="63"/>
      <c r="J157" s="65"/>
      <c r="K157" s="65"/>
      <c r="L157" s="65"/>
      <c r="M157" s="65"/>
    </row>
    <row r="158" spans="2:18" ht="14.1" hidden="1" customHeight="1" x14ac:dyDescent="0.25">
      <c r="B158" s="957" t="s">
        <v>71</v>
      </c>
      <c r="C158" s="958"/>
      <c r="D158" s="958"/>
      <c r="E158" s="139">
        <v>350</v>
      </c>
      <c r="F158" s="140"/>
      <c r="H158" s="193"/>
      <c r="I158" s="1043" t="s">
        <v>70</v>
      </c>
      <c r="J158" s="1044"/>
      <c r="K158" s="1045"/>
      <c r="O158" s="55"/>
      <c r="Q158" s="55"/>
    </row>
    <row r="159" spans="2:18" ht="14.1" hidden="1" customHeight="1" x14ac:dyDescent="0.25">
      <c r="B159" s="942" t="s">
        <v>72</v>
      </c>
      <c r="C159" s="943"/>
      <c r="D159" s="943"/>
      <c r="E159" s="126">
        <v>354</v>
      </c>
      <c r="F159" s="136"/>
      <c r="H159" s="143"/>
      <c r="I159" s="1046"/>
      <c r="J159" s="1047"/>
      <c r="K159" s="1048"/>
      <c r="M159" s="940" t="s">
        <v>121</v>
      </c>
      <c r="N159" s="941"/>
      <c r="O159" s="55"/>
      <c r="Q159" s="55"/>
    </row>
    <row r="160" spans="2:18" ht="14.1" hidden="1" customHeight="1" x14ac:dyDescent="0.25">
      <c r="B160" s="942" t="s">
        <v>73</v>
      </c>
      <c r="C160" s="943"/>
      <c r="D160" s="943"/>
      <c r="E160" s="126">
        <v>355</v>
      </c>
      <c r="F160" s="136"/>
      <c r="H160" s="143"/>
      <c r="I160" s="1046"/>
      <c r="J160" s="1047"/>
      <c r="K160" s="1048"/>
      <c r="M160" s="57">
        <v>13</v>
      </c>
      <c r="N160" s="76" t="s">
        <v>113</v>
      </c>
      <c r="O160" s="55"/>
    </row>
    <row r="161" spans="1:19" ht="14.1" hidden="1" customHeight="1" x14ac:dyDescent="0.25">
      <c r="B161" s="942" t="s">
        <v>74</v>
      </c>
      <c r="C161" s="943"/>
      <c r="D161" s="943"/>
      <c r="E161" s="126">
        <v>356</v>
      </c>
      <c r="F161" s="136"/>
      <c r="H161" s="143"/>
      <c r="I161" s="1046"/>
      <c r="J161" s="1047"/>
      <c r="K161" s="1048"/>
      <c r="M161" s="57">
        <f>+COUNT(H158:H164,H166:H172)</f>
        <v>0</v>
      </c>
      <c r="N161" s="57" t="s">
        <v>114</v>
      </c>
    </row>
    <row r="162" spans="1:19" ht="14.1" hidden="1" customHeight="1" x14ac:dyDescent="0.25">
      <c r="B162" s="1061" t="s">
        <v>94</v>
      </c>
      <c r="C162" s="1062"/>
      <c r="D162" s="1062"/>
      <c r="E162" s="126">
        <v>357</v>
      </c>
      <c r="F162" s="136"/>
      <c r="H162" s="143"/>
      <c r="I162" s="1046"/>
      <c r="J162" s="1047"/>
      <c r="K162" s="1048"/>
      <c r="M162" s="57">
        <f>+M161+M160</f>
        <v>13</v>
      </c>
      <c r="N162" s="57"/>
    </row>
    <row r="163" spans="1:19" ht="14.1" hidden="1" customHeight="1" x14ac:dyDescent="0.25">
      <c r="B163" s="1061" t="s">
        <v>95</v>
      </c>
      <c r="C163" s="1062"/>
      <c r="D163" s="1062"/>
      <c r="E163" s="126">
        <v>358</v>
      </c>
      <c r="F163" s="136"/>
      <c r="H163" s="143"/>
      <c r="I163" s="1046"/>
      <c r="J163" s="1047"/>
      <c r="K163" s="1048"/>
    </row>
    <row r="164" spans="1:19" ht="14.1" hidden="1" customHeight="1" x14ac:dyDescent="0.25">
      <c r="B164" s="1061" t="s">
        <v>96</v>
      </c>
      <c r="C164" s="1062"/>
      <c r="D164" s="1062"/>
      <c r="E164" s="126">
        <v>359</v>
      </c>
      <c r="F164" s="136"/>
      <c r="H164" s="143"/>
      <c r="I164" s="1049"/>
      <c r="J164" s="1050"/>
      <c r="K164" s="1051"/>
      <c r="M164" s="940" t="s">
        <v>118</v>
      </c>
      <c r="N164" s="1055"/>
      <c r="O164" s="1055"/>
      <c r="P164" s="1055"/>
      <c r="Q164" s="1055"/>
      <c r="R164" s="1055"/>
      <c r="S164" s="941"/>
    </row>
    <row r="165" spans="1:19" ht="14.1" hidden="1" customHeight="1" x14ac:dyDescent="0.25">
      <c r="B165" s="1022" t="s">
        <v>158</v>
      </c>
      <c r="C165" s="1023"/>
      <c r="D165" s="1023"/>
      <c r="E165" s="137"/>
      <c r="F165" s="138">
        <f>SUM(F158:F164)</f>
        <v>0</v>
      </c>
      <c r="H165" s="144">
        <f>SUM(H158:H164)</f>
        <v>0</v>
      </c>
      <c r="I165" s="1026"/>
      <c r="J165" s="1027"/>
      <c r="K165" s="1028"/>
      <c r="M165" s="57" t="s">
        <v>122</v>
      </c>
      <c r="N165" s="57" t="s">
        <v>119</v>
      </c>
      <c r="O165" s="57" t="s">
        <v>123</v>
      </c>
      <c r="P165" s="57"/>
      <c r="Q165" s="57"/>
      <c r="R165" s="57"/>
      <c r="S165" s="57"/>
    </row>
    <row r="166" spans="1:19" ht="14.1" hidden="1" customHeight="1" x14ac:dyDescent="0.25">
      <c r="B166" s="957" t="s">
        <v>75</v>
      </c>
      <c r="C166" s="958"/>
      <c r="D166" s="958"/>
      <c r="E166" s="139">
        <v>364</v>
      </c>
      <c r="F166" s="140"/>
      <c r="H166" s="147" t="str">
        <f>IF(F166=""," ",F166)</f>
        <v xml:space="preserve"> </v>
      </c>
      <c r="I166" s="1029" t="s">
        <v>102</v>
      </c>
      <c r="J166" s="1030"/>
      <c r="K166" s="1031"/>
      <c r="M166" s="57">
        <f>+IF(D130=N130,1,0)</f>
        <v>0</v>
      </c>
      <c r="N166" s="78">
        <f>+SUM(F174,H174)</f>
        <v>0</v>
      </c>
      <c r="O166" s="57">
        <f>+IF(M166=1,AND(N166=0)*1,0)</f>
        <v>0</v>
      </c>
      <c r="P166" s="57">
        <f>+M166+O166</f>
        <v>0</v>
      </c>
      <c r="Q166" s="1009" t="s">
        <v>184</v>
      </c>
      <c r="R166" s="1010"/>
      <c r="S166" s="1011"/>
    </row>
    <row r="167" spans="1:19" ht="14.1" hidden="1" customHeight="1" x14ac:dyDescent="0.25">
      <c r="B167" s="942" t="s">
        <v>76</v>
      </c>
      <c r="C167" s="943"/>
      <c r="D167" s="943"/>
      <c r="E167" s="126">
        <v>368</v>
      </c>
      <c r="F167" s="136"/>
      <c r="H167" s="148" t="str">
        <f t="shared" ref="H167:H172" si="12">IF(F167=""," ",F167)</f>
        <v xml:space="preserve"> </v>
      </c>
      <c r="I167" s="1032"/>
      <c r="J167" s="1033"/>
      <c r="K167" s="1034"/>
    </row>
    <row r="168" spans="1:19" ht="14.1" hidden="1" customHeight="1" x14ac:dyDescent="0.25">
      <c r="B168" s="942" t="s">
        <v>195</v>
      </c>
      <c r="C168" s="943"/>
      <c r="D168" s="943"/>
      <c r="E168" s="196" t="s">
        <v>198</v>
      </c>
      <c r="F168" s="178"/>
      <c r="H168" s="148" t="str">
        <f t="shared" si="12"/>
        <v xml:space="preserve"> </v>
      </c>
      <c r="I168" s="1032"/>
      <c r="J168" s="1033"/>
      <c r="K168" s="1034"/>
    </row>
    <row r="169" spans="1:19" ht="14.1" hidden="1" customHeight="1" x14ac:dyDescent="0.25">
      <c r="B169" s="942" t="s">
        <v>77</v>
      </c>
      <c r="C169" s="943"/>
      <c r="D169" s="943"/>
      <c r="E169" s="126">
        <v>391</v>
      </c>
      <c r="F169" s="136"/>
      <c r="H169" s="148" t="str">
        <f t="shared" si="12"/>
        <v xml:space="preserve"> </v>
      </c>
      <c r="I169" s="1032"/>
      <c r="J169" s="1033"/>
      <c r="K169" s="1034"/>
      <c r="M169" s="940" t="s">
        <v>115</v>
      </c>
      <c r="N169" s="1055"/>
      <c r="O169" s="1055"/>
      <c r="P169" s="1055"/>
      <c r="Q169" s="1055"/>
      <c r="R169" s="1055"/>
      <c r="S169" s="941"/>
    </row>
    <row r="170" spans="1:19" ht="14.1" hidden="1" customHeight="1" x14ac:dyDescent="0.25">
      <c r="B170" s="942" t="s">
        <v>78</v>
      </c>
      <c r="C170" s="943"/>
      <c r="D170" s="943"/>
      <c r="E170" s="127">
        <v>396</v>
      </c>
      <c r="F170" s="136"/>
      <c r="H170" s="148" t="str">
        <f t="shared" si="12"/>
        <v xml:space="preserve"> </v>
      </c>
      <c r="I170" s="1032"/>
      <c r="J170" s="1033"/>
      <c r="K170" s="1034"/>
      <c r="M170" s="57" t="s">
        <v>116</v>
      </c>
      <c r="N170" s="57" t="s">
        <v>117</v>
      </c>
      <c r="O170" s="57" t="s">
        <v>124</v>
      </c>
      <c r="P170" s="57"/>
      <c r="Q170" s="57"/>
      <c r="R170" s="57"/>
      <c r="S170" s="57"/>
    </row>
    <row r="171" spans="1:19" ht="14.1" hidden="1" customHeight="1" x14ac:dyDescent="0.25">
      <c r="B171" s="183" t="s">
        <v>188</v>
      </c>
      <c r="C171" s="184"/>
      <c r="D171" s="184"/>
      <c r="E171" s="194">
        <v>473</v>
      </c>
      <c r="F171" s="136"/>
      <c r="H171" s="148" t="str">
        <f t="shared" si="12"/>
        <v xml:space="preserve"> </v>
      </c>
      <c r="I171" s="1032"/>
      <c r="J171" s="1033"/>
      <c r="K171" s="1034"/>
      <c r="M171" s="57"/>
      <c r="N171" s="57"/>
      <c r="O171" s="57"/>
      <c r="P171" s="57"/>
      <c r="Q171" s="172"/>
      <c r="R171" s="173"/>
      <c r="S171" s="67"/>
    </row>
    <row r="172" spans="1:19" ht="14.1" hidden="1" customHeight="1" x14ac:dyDescent="0.25">
      <c r="B172" s="942" t="s">
        <v>79</v>
      </c>
      <c r="C172" s="943"/>
      <c r="D172" s="943"/>
      <c r="E172" s="126">
        <v>490</v>
      </c>
      <c r="F172" s="136"/>
      <c r="H172" s="148" t="str">
        <f t="shared" si="12"/>
        <v xml:space="preserve"> </v>
      </c>
      <c r="I172" s="1035"/>
      <c r="J172" s="1036"/>
      <c r="K172" s="1037"/>
      <c r="M172" s="57">
        <f>+IF(D130=N132,1,0)</f>
        <v>1</v>
      </c>
      <c r="N172" s="73">
        <f>+IFERROR(SUM(F172+H172),0)</f>
        <v>0</v>
      </c>
      <c r="O172" s="57">
        <f>+IF(M172=1,AND(N172=0)*1,0)</f>
        <v>1</v>
      </c>
      <c r="P172" s="57">
        <f>+M172+O172</f>
        <v>2</v>
      </c>
      <c r="Q172" s="1009" t="s">
        <v>132</v>
      </c>
      <c r="R172" s="1010"/>
      <c r="S172" s="1011"/>
    </row>
    <row r="173" spans="1:19" ht="14.1" hidden="1" customHeight="1" x14ac:dyDescent="0.25">
      <c r="B173" s="1020" t="s">
        <v>159</v>
      </c>
      <c r="C173" s="1021"/>
      <c r="D173" s="1021"/>
      <c r="E173" s="180"/>
      <c r="F173" s="181">
        <f>SUM(F166:F172)</f>
        <v>0</v>
      </c>
      <c r="H173" s="146">
        <f>SUM(H166:H172)</f>
        <v>0</v>
      </c>
      <c r="I173" s="1012"/>
      <c r="J173" s="1012"/>
      <c r="K173" s="1013"/>
    </row>
    <row r="174" spans="1:19" ht="14.1" hidden="1" customHeight="1" x14ac:dyDescent="0.25">
      <c r="B174" s="1022" t="s">
        <v>161</v>
      </c>
      <c r="C174" s="1023"/>
      <c r="D174" s="1023"/>
      <c r="E174" s="137"/>
      <c r="F174" s="138">
        <f>+F165-F173</f>
        <v>0</v>
      </c>
      <c r="H174" s="144">
        <f>+H165-H173</f>
        <v>0</v>
      </c>
      <c r="I174" s="987"/>
      <c r="J174" s="987"/>
      <c r="K174" s="988"/>
      <c r="L174" s="65"/>
    </row>
    <row r="175" spans="1:19" ht="14.1" hidden="1" customHeight="1" x14ac:dyDescent="0.25">
      <c r="A175" s="65"/>
      <c r="B175" s="65"/>
      <c r="C175" s="65"/>
      <c r="D175" s="65"/>
      <c r="E175" s="65"/>
      <c r="F175" s="56"/>
      <c r="G175" s="65"/>
      <c r="H175" s="56"/>
      <c r="I175" s="63"/>
      <c r="J175" s="65"/>
      <c r="K175" s="65"/>
      <c r="L175" s="65"/>
      <c r="M175" s="65"/>
    </row>
    <row r="176" spans="1:19" ht="14.1" customHeight="1" x14ac:dyDescent="0.25">
      <c r="B176" s="175" t="s">
        <v>191</v>
      </c>
      <c r="C176" s="176"/>
      <c r="D176" s="176"/>
      <c r="E176" s="177">
        <v>530</v>
      </c>
      <c r="F176" s="149"/>
      <c r="G176" s="65"/>
      <c r="H176" s="145" t="str">
        <f t="shared" ref="H176:H177" si="13">IF(F176=""," ",F176)</f>
        <v xml:space="preserve"> </v>
      </c>
      <c r="I176" s="1029" t="s">
        <v>102</v>
      </c>
      <c r="J176" s="1030"/>
      <c r="K176" s="1031"/>
      <c r="N176" s="60"/>
    </row>
    <row r="177" spans="1:17" ht="14.1" customHeight="1" x14ac:dyDescent="0.25">
      <c r="B177" s="942" t="s">
        <v>80</v>
      </c>
      <c r="C177" s="943"/>
      <c r="D177" s="943"/>
      <c r="E177" s="195" t="s">
        <v>196</v>
      </c>
      <c r="F177" s="171"/>
      <c r="G177" s="65"/>
      <c r="H177" s="142" t="str">
        <f t="shared" si="13"/>
        <v xml:space="preserve"> </v>
      </c>
      <c r="I177" s="1035"/>
      <c r="J177" s="1036"/>
      <c r="K177" s="1037"/>
      <c r="N177" s="60"/>
    </row>
    <row r="178" spans="1:17" ht="14.1" customHeight="1" x14ac:dyDescent="0.25">
      <c r="B178" s="1017" t="s">
        <v>186</v>
      </c>
      <c r="C178" s="1018"/>
      <c r="D178" s="1019"/>
      <c r="E178" s="210">
        <v>550</v>
      </c>
      <c r="F178" s="171"/>
      <c r="G178" s="65"/>
      <c r="H178" s="143"/>
      <c r="I178" s="1040" t="s">
        <v>70</v>
      </c>
      <c r="J178" s="1041"/>
      <c r="K178" s="1042"/>
      <c r="N178" s="60"/>
    </row>
    <row r="179" spans="1:17" ht="14.1" customHeight="1" x14ac:dyDescent="0.25">
      <c r="B179" s="942" t="s">
        <v>81</v>
      </c>
      <c r="C179" s="943"/>
      <c r="D179" s="943"/>
      <c r="E179" s="166">
        <v>575</v>
      </c>
      <c r="F179" s="150"/>
      <c r="G179" s="65"/>
      <c r="H179" s="197"/>
      <c r="I179" s="1040" t="s">
        <v>102</v>
      </c>
      <c r="J179" s="1041"/>
      <c r="K179" s="1042"/>
      <c r="N179" s="60"/>
    </row>
    <row r="180" spans="1:17" ht="14.1" customHeight="1" x14ac:dyDescent="0.25">
      <c r="B180" s="1022" t="s">
        <v>162</v>
      </c>
      <c r="C180" s="1023"/>
      <c r="D180" s="1023"/>
      <c r="E180" s="182"/>
      <c r="F180" s="138">
        <f>SUM(F176:F179)</f>
        <v>0</v>
      </c>
      <c r="H180" s="144">
        <f>SUM(H176:H179)</f>
        <v>0</v>
      </c>
      <c r="I180" s="1014"/>
      <c r="J180" s="1015"/>
      <c r="K180" s="1016"/>
      <c r="M180" s="940" t="s">
        <v>125</v>
      </c>
      <c r="N180" s="941"/>
    </row>
    <row r="181" spans="1:17" ht="14.1" customHeight="1" x14ac:dyDescent="0.25">
      <c r="B181" s="1024" t="s">
        <v>97</v>
      </c>
      <c r="C181" s="1025"/>
      <c r="D181" s="1025"/>
      <c r="E181" s="165">
        <v>432</v>
      </c>
      <c r="F181" s="149"/>
      <c r="H181" s="145" t="str">
        <f t="shared" ref="H181:H189" si="14">IF(F181=""," ",F181)</f>
        <v xml:space="preserve"> </v>
      </c>
      <c r="I181" s="1029" t="s">
        <v>155</v>
      </c>
      <c r="J181" s="1030"/>
      <c r="K181" s="1031"/>
      <c r="M181" s="57">
        <v>10</v>
      </c>
      <c r="N181" s="76" t="s">
        <v>113</v>
      </c>
    </row>
    <row r="182" spans="1:17" ht="14.1" customHeight="1" x14ac:dyDescent="0.25">
      <c r="B182" s="942" t="s">
        <v>82</v>
      </c>
      <c r="C182" s="943"/>
      <c r="D182" s="943"/>
      <c r="E182" s="166">
        <v>602</v>
      </c>
      <c r="F182" s="150"/>
      <c r="H182" s="142" t="str">
        <f t="shared" si="14"/>
        <v xml:space="preserve"> </v>
      </c>
      <c r="I182" s="1032"/>
      <c r="J182" s="1033"/>
      <c r="K182" s="1034"/>
      <c r="M182" s="57">
        <f>+COUNT(H176:H179,H181:H187,H194)</f>
        <v>0</v>
      </c>
      <c r="N182" s="57" t="s">
        <v>114</v>
      </c>
    </row>
    <row r="183" spans="1:17" ht="14.1" customHeight="1" x14ac:dyDescent="0.25">
      <c r="B183" s="942" t="s">
        <v>83</v>
      </c>
      <c r="C183" s="943"/>
      <c r="D183" s="943"/>
      <c r="E183" s="166">
        <v>610</v>
      </c>
      <c r="F183" s="150"/>
      <c r="H183" s="142" t="str">
        <f t="shared" si="14"/>
        <v xml:space="preserve"> </v>
      </c>
      <c r="I183" s="1032"/>
      <c r="J183" s="1033"/>
      <c r="K183" s="1034"/>
      <c r="M183" s="57">
        <f>+M182+M181</f>
        <v>10</v>
      </c>
      <c r="N183" s="57"/>
    </row>
    <row r="184" spans="1:17" ht="14.1" customHeight="1" x14ac:dyDescent="0.25">
      <c r="B184" s="942" t="s">
        <v>84</v>
      </c>
      <c r="C184" s="943"/>
      <c r="D184" s="943"/>
      <c r="E184" s="166">
        <v>720</v>
      </c>
      <c r="F184" s="150"/>
      <c r="H184" s="142" t="str">
        <f t="shared" si="14"/>
        <v xml:space="preserve"> </v>
      </c>
      <c r="I184" s="1032"/>
      <c r="J184" s="1033"/>
      <c r="K184" s="1034"/>
    </row>
    <row r="185" spans="1:17" ht="14.1" customHeight="1" x14ac:dyDescent="0.25">
      <c r="B185" s="942" t="s">
        <v>85</v>
      </c>
      <c r="C185" s="943"/>
      <c r="D185" s="943"/>
      <c r="E185" s="166">
        <v>757</v>
      </c>
      <c r="F185" s="150"/>
      <c r="H185" s="142" t="str">
        <f t="shared" si="14"/>
        <v xml:space="preserve"> </v>
      </c>
      <c r="I185" s="1032"/>
      <c r="J185" s="1033"/>
      <c r="K185" s="1034"/>
    </row>
    <row r="186" spans="1:17" ht="14.1" customHeight="1" x14ac:dyDescent="0.25">
      <c r="B186" s="942" t="s">
        <v>86</v>
      </c>
      <c r="C186" s="943"/>
      <c r="D186" s="943"/>
      <c r="E186" s="166">
        <v>760</v>
      </c>
      <c r="F186" s="150"/>
      <c r="H186" s="142" t="str">
        <f t="shared" si="14"/>
        <v xml:space="preserve"> </v>
      </c>
      <c r="I186" s="1032"/>
      <c r="J186" s="1033"/>
      <c r="K186" s="1034"/>
      <c r="M186" s="994" t="s">
        <v>108</v>
      </c>
      <c r="N186" s="995"/>
      <c r="O186" s="995"/>
      <c r="P186" s="995"/>
      <c r="Q186" s="996"/>
    </row>
    <row r="187" spans="1:17" ht="14.1" customHeight="1" x14ac:dyDescent="0.25">
      <c r="B187" s="934" t="s">
        <v>143</v>
      </c>
      <c r="C187" s="935"/>
      <c r="D187" s="935"/>
      <c r="E187" s="166">
        <v>761</v>
      </c>
      <c r="F187" s="150"/>
      <c r="H187" s="142" t="str">
        <f t="shared" si="14"/>
        <v xml:space="preserve"> </v>
      </c>
      <c r="I187" s="1032"/>
      <c r="J187" s="1033"/>
      <c r="K187" s="1034"/>
      <c r="M187" s="79" t="s">
        <v>103</v>
      </c>
      <c r="N187" s="86">
        <v>153215</v>
      </c>
      <c r="O187" s="975" t="s">
        <v>107</v>
      </c>
      <c r="P187" s="975"/>
      <c r="Q187" s="975"/>
    </row>
    <row r="188" spans="1:17" ht="14.1" customHeight="1" x14ac:dyDescent="0.25">
      <c r="B188" s="183" t="s">
        <v>205</v>
      </c>
      <c r="C188" s="184"/>
      <c r="D188" s="184"/>
      <c r="E188" s="200">
        <v>762</v>
      </c>
      <c r="F188" s="198"/>
      <c r="H188" s="142" t="str">
        <f t="shared" si="14"/>
        <v xml:space="preserve"> </v>
      </c>
      <c r="I188" s="1032"/>
      <c r="J188" s="1033"/>
      <c r="K188" s="1034"/>
      <c r="M188" s="79"/>
      <c r="N188" s="86"/>
      <c r="O188" s="185"/>
      <c r="P188" s="185"/>
      <c r="Q188" s="185"/>
    </row>
    <row r="189" spans="1:17" ht="14.1" hidden="1" customHeight="1" x14ac:dyDescent="0.25">
      <c r="B189" s="222" t="s">
        <v>192</v>
      </c>
      <c r="C189" s="223"/>
      <c r="D189" s="223"/>
      <c r="E189" s="224">
        <v>763</v>
      </c>
      <c r="F189" s="225">
        <v>0</v>
      </c>
      <c r="H189" s="142">
        <f t="shared" si="14"/>
        <v>0</v>
      </c>
      <c r="I189" s="1035"/>
      <c r="J189" s="1036"/>
      <c r="K189" s="1037"/>
      <c r="M189" s="79"/>
      <c r="N189" s="86"/>
      <c r="O189" s="185"/>
      <c r="P189" s="185"/>
      <c r="Q189" s="185"/>
    </row>
    <row r="190" spans="1:17" ht="14.1" customHeight="1" x14ac:dyDescent="0.25">
      <c r="B190" s="997" t="s">
        <v>163</v>
      </c>
      <c r="C190" s="998"/>
      <c r="D190" s="998"/>
      <c r="E190" s="999"/>
      <c r="F190" s="141">
        <f>SUM(F181:F189)</f>
        <v>0</v>
      </c>
      <c r="H190" s="146">
        <f>SUM(H181:H189)</f>
        <v>0</v>
      </c>
      <c r="I190" s="1000"/>
      <c r="J190" s="1001"/>
      <c r="K190" s="1002"/>
      <c r="M190" s="79" t="s">
        <v>105</v>
      </c>
      <c r="N190" s="57" t="e">
        <f>+IF((H205&gt;=N187),0,1)</f>
        <v>#VALUE!</v>
      </c>
      <c r="O190" s="975" t="s">
        <v>106</v>
      </c>
      <c r="P190" s="975"/>
      <c r="Q190" s="975"/>
    </row>
    <row r="191" spans="1:17" ht="14.1" customHeight="1" x14ac:dyDescent="0.25">
      <c r="B191" s="1006" t="s">
        <v>164</v>
      </c>
      <c r="C191" s="1007"/>
      <c r="D191" s="1007"/>
      <c r="E191" s="1008"/>
      <c r="F191" s="199">
        <f>+F180-F190</f>
        <v>0</v>
      </c>
      <c r="H191" s="144">
        <f>+H180-H190</f>
        <v>0</v>
      </c>
      <c r="I191" s="1003"/>
      <c r="J191" s="1004"/>
      <c r="K191" s="1005"/>
    </row>
    <row r="192" spans="1:17" ht="14.1" customHeight="1" x14ac:dyDescent="0.25">
      <c r="A192" s="65"/>
      <c r="B192" s="65"/>
      <c r="C192" s="65"/>
      <c r="D192" s="65"/>
      <c r="E192" s="65"/>
      <c r="F192" s="56"/>
      <c r="H192" s="56"/>
      <c r="I192" s="63"/>
    </row>
    <row r="193" spans="2:22" ht="14.1" customHeight="1" x14ac:dyDescent="0.25">
      <c r="B193" s="1053" t="s">
        <v>175</v>
      </c>
      <c r="C193" s="1054"/>
      <c r="D193" s="1054"/>
      <c r="E193" s="201">
        <v>770</v>
      </c>
      <c r="F193" s="151">
        <f>+F156+F174+F191</f>
        <v>0</v>
      </c>
      <c r="H193" s="153">
        <f>+H156+H174+H191</f>
        <v>0</v>
      </c>
      <c r="I193" s="1038" t="s">
        <v>176</v>
      </c>
      <c r="J193" s="1038"/>
      <c r="K193" s="1039"/>
      <c r="M193" s="961" t="s">
        <v>109</v>
      </c>
      <c r="N193" s="962"/>
      <c r="O193" s="962"/>
      <c r="P193" s="962"/>
      <c r="Q193" s="963"/>
      <c r="R193" s="80">
        <f>+H222</f>
        <v>0</v>
      </c>
    </row>
    <row r="194" spans="2:22" ht="14.1" customHeight="1" x14ac:dyDescent="0.25">
      <c r="B194" s="985" t="s">
        <v>87</v>
      </c>
      <c r="C194" s="986"/>
      <c r="D194" s="986"/>
      <c r="E194" s="200">
        <v>796</v>
      </c>
      <c r="F194" s="150"/>
      <c r="H194" s="142" t="str">
        <f t="shared" ref="H194" si="15">IF(F194=""," ",F194)</f>
        <v xml:space="preserve"> </v>
      </c>
      <c r="I194" s="943" t="s">
        <v>102</v>
      </c>
      <c r="J194" s="943"/>
      <c r="K194" s="1052"/>
      <c r="M194" s="57" t="s">
        <v>126</v>
      </c>
      <c r="N194" s="73">
        <f>+N195+N196</f>
        <v>0</v>
      </c>
      <c r="O194" s="975" t="s">
        <v>146</v>
      </c>
      <c r="P194" s="975"/>
      <c r="Q194" s="975"/>
      <c r="R194" s="975"/>
      <c r="S194">
        <v>0</v>
      </c>
      <c r="V194" t="str" cm="1">
        <f t="array" ref="V194">+_xlfn.IFS(N194=0,O194,N194=1,O195,N194=2,O196)</f>
        <v>Die Änderung des massgebenden Einkommens hat sich nicht massgeblich verändert.</v>
      </c>
    </row>
    <row r="195" spans="2:22" ht="14.1" customHeight="1" x14ac:dyDescent="0.25">
      <c r="B195" s="976" t="s">
        <v>174</v>
      </c>
      <c r="C195" s="977"/>
      <c r="D195" s="977"/>
      <c r="E195" s="202">
        <v>820</v>
      </c>
      <c r="F195" s="152">
        <f>+F193-F194</f>
        <v>0</v>
      </c>
      <c r="H195" s="154" t="e">
        <f>+H193-H194</f>
        <v>#VALUE!</v>
      </c>
      <c r="I195" s="978" t="s">
        <v>177</v>
      </c>
      <c r="J195" s="978"/>
      <c r="K195" s="979"/>
      <c r="M195" s="57" t="s">
        <v>110</v>
      </c>
      <c r="N195" s="74">
        <f>+IF(H208&gt;=20%,1,0)</f>
        <v>0</v>
      </c>
      <c r="O195" s="87" t="s">
        <v>145</v>
      </c>
      <c r="P195" s="83"/>
      <c r="Q195" s="83"/>
      <c r="R195" s="83"/>
      <c r="S195">
        <v>1</v>
      </c>
    </row>
    <row r="196" spans="2:22" ht="14.1" customHeight="1" x14ac:dyDescent="0.25">
      <c r="D196" s="71"/>
      <c r="E196" s="71"/>
      <c r="F196" s="71"/>
      <c r="H196" s="56"/>
      <c r="I196" s="63"/>
      <c r="J196" s="65"/>
      <c r="K196" s="65"/>
      <c r="M196" s="57" t="s">
        <v>111</v>
      </c>
      <c r="N196" s="73">
        <f>+IF(H208&lt;=-20%,2,0)</f>
        <v>0</v>
      </c>
      <c r="O196" s="87" t="s">
        <v>144</v>
      </c>
      <c r="P196" s="83"/>
      <c r="Q196" s="83"/>
      <c r="R196" s="83"/>
      <c r="S196">
        <v>2</v>
      </c>
    </row>
    <row r="197" spans="2:22" ht="14.1" hidden="1" customHeight="1" x14ac:dyDescent="0.25">
      <c r="B197" s="129"/>
      <c r="C197" s="71"/>
      <c r="D197" s="72"/>
      <c r="E197" s="982" t="s">
        <v>153</v>
      </c>
      <c r="F197" s="982"/>
      <c r="H197" s="124" t="s">
        <v>154</v>
      </c>
      <c r="I197" s="71"/>
      <c r="J197" s="65"/>
      <c r="K197" s="65"/>
      <c r="M197" s="65"/>
      <c r="N197" s="98"/>
      <c r="O197" s="99"/>
      <c r="P197" s="66"/>
      <c r="Q197" s="66"/>
      <c r="R197" s="66"/>
    </row>
    <row r="198" spans="2:22" ht="14.1" hidden="1" customHeight="1" x14ac:dyDescent="0.25">
      <c r="B198" s="964" t="s">
        <v>147</v>
      </c>
      <c r="C198" s="964"/>
      <c r="D198" s="964"/>
      <c r="E198" s="983">
        <f>+F195</f>
        <v>0</v>
      </c>
      <c r="F198" s="984"/>
      <c r="H198" s="68" t="e">
        <f>+H195</f>
        <v>#VALUE!</v>
      </c>
      <c r="I198" s="63"/>
      <c r="N198" s="55"/>
      <c r="O198" s="60"/>
    </row>
    <row r="199" spans="2:22" ht="14.1" hidden="1" customHeight="1" x14ac:dyDescent="0.25">
      <c r="B199" s="964" t="s">
        <v>148</v>
      </c>
      <c r="C199" s="964"/>
      <c r="D199" s="964"/>
      <c r="E199" s="980">
        <f>+F181</f>
        <v>0</v>
      </c>
      <c r="F199" s="981"/>
      <c r="H199" s="68">
        <f>+E199</f>
        <v>0</v>
      </c>
      <c r="I199" s="63"/>
      <c r="N199" s="62"/>
      <c r="O199" s="60"/>
    </row>
    <row r="200" spans="2:22" ht="14.1" hidden="1" customHeight="1" x14ac:dyDescent="0.25">
      <c r="B200" s="964" t="s">
        <v>48</v>
      </c>
      <c r="C200" s="964"/>
      <c r="D200" s="964"/>
      <c r="E200" s="980">
        <f>+F182</f>
        <v>0</v>
      </c>
      <c r="F200" s="981"/>
      <c r="H200" s="68">
        <f>+E200</f>
        <v>0</v>
      </c>
      <c r="I200" s="63"/>
      <c r="O200" s="60"/>
    </row>
    <row r="201" spans="2:22" ht="14.1" hidden="1" customHeight="1" x14ac:dyDescent="0.25">
      <c r="B201" s="964" t="s">
        <v>150</v>
      </c>
      <c r="C201" s="964"/>
      <c r="D201" s="964"/>
      <c r="E201" s="972">
        <v>0</v>
      </c>
      <c r="F201" s="972"/>
      <c r="H201" s="68">
        <f>+E201</f>
        <v>0</v>
      </c>
      <c r="I201" s="63"/>
      <c r="O201" s="61"/>
    </row>
    <row r="202" spans="2:22" ht="14.1" hidden="1" customHeight="1" x14ac:dyDescent="0.25">
      <c r="B202" s="973" t="s">
        <v>104</v>
      </c>
      <c r="C202" s="974"/>
      <c r="D202" s="91">
        <v>200000</v>
      </c>
      <c r="E202" s="965">
        <f>+IF(E201&gt;D202,D202,0)</f>
        <v>0</v>
      </c>
      <c r="F202" s="965"/>
      <c r="H202" s="68"/>
      <c r="I202" s="63"/>
      <c r="M202" s="59"/>
    </row>
    <row r="203" spans="2:22" ht="14.1" hidden="1" customHeight="1" x14ac:dyDescent="0.25">
      <c r="B203" s="964" t="s">
        <v>149</v>
      </c>
      <c r="C203" s="964"/>
      <c r="D203" s="964"/>
      <c r="E203" s="966">
        <f>+E201-E202</f>
        <v>0</v>
      </c>
      <c r="F203" s="950"/>
      <c r="H203" s="68"/>
      <c r="I203" s="63"/>
    </row>
    <row r="204" spans="2:22" ht="14.1" hidden="1" customHeight="1" x14ac:dyDescent="0.25">
      <c r="B204" s="964" t="s">
        <v>151</v>
      </c>
      <c r="C204" s="964"/>
      <c r="D204" s="964"/>
      <c r="E204" s="965">
        <f>+E203*10%</f>
        <v>0</v>
      </c>
      <c r="F204" s="965"/>
      <c r="H204" s="68">
        <f>+E204</f>
        <v>0</v>
      </c>
      <c r="I204" s="63"/>
    </row>
    <row r="205" spans="2:22" ht="14.1" hidden="1" customHeight="1" x14ac:dyDescent="0.25">
      <c r="B205" s="964" t="s">
        <v>152</v>
      </c>
      <c r="C205" s="964"/>
      <c r="D205" s="964"/>
      <c r="E205" s="966">
        <f>+SUM(E198,E199,E200,E204)</f>
        <v>0</v>
      </c>
      <c r="F205" s="950"/>
      <c r="H205" s="68" t="e">
        <f>+SUM(H198,H199,H200,H204)</f>
        <v>#VALUE!</v>
      </c>
      <c r="I205" s="63"/>
      <c r="J205" s="65"/>
      <c r="K205" s="65"/>
    </row>
    <row r="206" spans="2:22" ht="14.1" hidden="1" customHeight="1" x14ac:dyDescent="0.25">
      <c r="B206" s="92"/>
      <c r="C206" s="92"/>
      <c r="D206" s="92"/>
      <c r="E206" s="93"/>
      <c r="F206" s="81"/>
      <c r="H206" s="63"/>
      <c r="I206" s="63"/>
    </row>
    <row r="207" spans="2:22" ht="14.1" hidden="1" customHeight="1" x14ac:dyDescent="0.25">
      <c r="B207" s="71"/>
      <c r="C207" s="71"/>
      <c r="D207" s="967" t="s">
        <v>156</v>
      </c>
      <c r="E207" s="967"/>
      <c r="F207" s="967"/>
      <c r="G207" s="968"/>
      <c r="H207" s="103" t="e">
        <f>+H205-E205</f>
        <v>#VALUE!</v>
      </c>
      <c r="I207" s="106"/>
      <c r="J207" s="969" t="str">
        <f>+IF($N$72=0,$O$72,IF($N$72=1,$O$73,IF($N$72=2,$O$74,"fehler")))</f>
        <v>Die Änderung des massgebenden Einkommens hat sich nicht massgeblich verändert.</v>
      </c>
      <c r="K207" s="969"/>
    </row>
    <row r="208" spans="2:22" ht="14.1" hidden="1" customHeight="1" x14ac:dyDescent="0.25">
      <c r="D208" s="970" t="s">
        <v>157</v>
      </c>
      <c r="E208" s="970"/>
      <c r="F208" s="970"/>
      <c r="G208" s="971"/>
      <c r="H208" s="104">
        <f>+IFERROR(H207/E205,0)</f>
        <v>0</v>
      </c>
      <c r="I208" s="107"/>
      <c r="J208" s="969"/>
      <c r="K208" s="969"/>
    </row>
    <row r="209" spans="2:20" ht="14.1" hidden="1" customHeight="1" x14ac:dyDescent="0.25">
      <c r="J209" s="969"/>
      <c r="K209" s="969"/>
    </row>
    <row r="210" spans="2:20" ht="14.1" hidden="1" customHeight="1" x14ac:dyDescent="0.25">
      <c r="J210" s="969"/>
      <c r="K210" s="969"/>
    </row>
    <row r="211" spans="2:20" ht="14.1" customHeight="1" x14ac:dyDescent="0.25">
      <c r="B211" s="70"/>
      <c r="E211" s="955" t="s">
        <v>153</v>
      </c>
      <c r="F211" s="956"/>
      <c r="H211" s="155" t="s">
        <v>154</v>
      </c>
      <c r="J211" s="70"/>
      <c r="K211" s="70"/>
    </row>
    <row r="212" spans="2:20" ht="14.1" customHeight="1" x14ac:dyDescent="0.25">
      <c r="B212" s="957" t="s">
        <v>4</v>
      </c>
      <c r="C212" s="958"/>
      <c r="D212" s="958"/>
      <c r="E212" s="959">
        <f>+F195</f>
        <v>0</v>
      </c>
      <c r="F212" s="960"/>
      <c r="H212" s="156" t="e">
        <f>+H195</f>
        <v>#VALUE!</v>
      </c>
      <c r="I212" s="115"/>
      <c r="J212" s="116" t="s">
        <v>135</v>
      </c>
      <c r="K212" s="116"/>
      <c r="M212" s="961" t="s">
        <v>137</v>
      </c>
      <c r="N212" s="962"/>
      <c r="O212" s="963"/>
    </row>
    <row r="213" spans="2:20" ht="14.1" customHeight="1" x14ac:dyDescent="0.25">
      <c r="B213" s="942" t="s">
        <v>142</v>
      </c>
      <c r="C213" s="943"/>
      <c r="D213" s="943"/>
      <c r="E213" s="948">
        <f>+E199</f>
        <v>0</v>
      </c>
      <c r="F213" s="949"/>
      <c r="H213" s="156">
        <f t="shared" ref="H213:H218" si="16">+E213</f>
        <v>0</v>
      </c>
      <c r="I213" s="115"/>
      <c r="J213" s="117" t="e">
        <f>+IF(O213=1,H212,O213)</f>
        <v>#VALUE!</v>
      </c>
      <c r="K213" s="118"/>
      <c r="M213" s="950" t="s">
        <v>138</v>
      </c>
      <c r="N213" s="950"/>
      <c r="O213" s="57" t="e">
        <f>+IF(H212&lt;0,0,1)</f>
        <v>#VALUE!</v>
      </c>
      <c r="R213" t="s">
        <v>8</v>
      </c>
    </row>
    <row r="214" spans="2:20" ht="14.1" customHeight="1" x14ac:dyDescent="0.25">
      <c r="B214" s="942" t="s">
        <v>48</v>
      </c>
      <c r="C214" s="943"/>
      <c r="D214" s="943"/>
      <c r="E214" s="948">
        <f>+F182</f>
        <v>0</v>
      </c>
      <c r="F214" s="949"/>
      <c r="H214" s="156">
        <f t="shared" si="16"/>
        <v>0</v>
      </c>
      <c r="I214" s="115"/>
      <c r="J214" s="116" t="s">
        <v>47</v>
      </c>
      <c r="K214" s="116"/>
      <c r="M214" s="950" t="s">
        <v>139</v>
      </c>
      <c r="N214" s="950"/>
      <c r="O214" s="102" t="e">
        <f>+IF(H212&lt;0,E214+H212,H214)</f>
        <v>#VALUE!</v>
      </c>
      <c r="Q214" s="951" t="e">
        <f>+H212</f>
        <v>#VALUE!</v>
      </c>
      <c r="R214" s="952"/>
      <c r="S214" s="60">
        <f>+H214</f>
        <v>0</v>
      </c>
      <c r="T214" s="60" t="e">
        <f>+Q214+S214</f>
        <v>#VALUE!</v>
      </c>
    </row>
    <row r="215" spans="2:20" ht="14.1" customHeight="1" x14ac:dyDescent="0.25">
      <c r="B215" s="942" t="s">
        <v>150</v>
      </c>
      <c r="C215" s="943"/>
      <c r="D215" s="943"/>
      <c r="E215" s="953">
        <v>0</v>
      </c>
      <c r="F215" s="954"/>
      <c r="H215" s="157">
        <f t="shared" si="16"/>
        <v>0</v>
      </c>
      <c r="I215" s="115"/>
      <c r="J215" s="119" t="e">
        <f>+IF(O215&lt;0,"Fehler",O215)</f>
        <v>#VALUE!</v>
      </c>
      <c r="K215" s="119"/>
      <c r="M215" s="940" t="s">
        <v>140</v>
      </c>
      <c r="N215" s="941"/>
      <c r="O215" s="102" t="e">
        <f>+IF(O214&lt;0,O214+H213,H213)</f>
        <v>#VALUE!</v>
      </c>
      <c r="R215" s="55" t="e">
        <f>+T214</f>
        <v>#VALUE!</v>
      </c>
      <c r="S215" s="60">
        <f>+E213</f>
        <v>0</v>
      </c>
      <c r="T215" s="60" t="e">
        <f>+R215+S215</f>
        <v>#VALUE!</v>
      </c>
    </row>
    <row r="216" spans="2:20" ht="14.1" customHeight="1" x14ac:dyDescent="0.25">
      <c r="B216" s="934" t="s">
        <v>104</v>
      </c>
      <c r="C216" s="935"/>
      <c r="D216" s="128">
        <v>200000</v>
      </c>
      <c r="E216" s="936">
        <f>+IF(E215&gt;D216,D216,0)</f>
        <v>0</v>
      </c>
      <c r="F216" s="937"/>
      <c r="G216" s="101"/>
      <c r="H216" s="158">
        <f t="shared" si="16"/>
        <v>0</v>
      </c>
      <c r="I216" s="115"/>
      <c r="J216" s="116" t="s">
        <v>136</v>
      </c>
      <c r="K216" s="116"/>
      <c r="M216" s="940" t="s">
        <v>141</v>
      </c>
      <c r="N216" s="941"/>
      <c r="O216" s="57"/>
    </row>
    <row r="217" spans="2:20" ht="14.1" customHeight="1" x14ac:dyDescent="0.25">
      <c r="B217" s="942" t="s">
        <v>149</v>
      </c>
      <c r="C217" s="943"/>
      <c r="D217" s="943"/>
      <c r="E217" s="944">
        <f>+IF(E215&gt;D216,E215-E216,0)</f>
        <v>0</v>
      </c>
      <c r="F217" s="945"/>
      <c r="G217" s="101"/>
      <c r="H217" s="158">
        <f t="shared" si="16"/>
        <v>0</v>
      </c>
      <c r="I217" s="115"/>
      <c r="J217" s="118" t="e">
        <f>+IF(O214&lt;0,0,O214)</f>
        <v>#VALUE!</v>
      </c>
      <c r="K217" s="120"/>
      <c r="M217" s="57"/>
      <c r="N217" s="57"/>
      <c r="O217" s="57"/>
    </row>
    <row r="218" spans="2:20" ht="14.1" customHeight="1" x14ac:dyDescent="0.25">
      <c r="B218" s="942" t="s">
        <v>151</v>
      </c>
      <c r="C218" s="943"/>
      <c r="D218" s="943"/>
      <c r="E218" s="946">
        <f>+E217*10%</f>
        <v>0</v>
      </c>
      <c r="F218" s="947"/>
      <c r="H218" s="159">
        <f t="shared" si="16"/>
        <v>0</v>
      </c>
      <c r="I218" s="115"/>
      <c r="J218" s="116" t="s">
        <v>5</v>
      </c>
      <c r="K218" s="116"/>
      <c r="M218" s="57"/>
      <c r="N218" s="57"/>
      <c r="O218" s="57"/>
    </row>
    <row r="219" spans="2:20" ht="14.1" customHeight="1" x14ac:dyDescent="0.25">
      <c r="B219" s="924" t="s">
        <v>152</v>
      </c>
      <c r="C219" s="925"/>
      <c r="D219" s="925"/>
      <c r="E219" s="926">
        <f>+SUM(E212,E213,E214,E218)</f>
        <v>0</v>
      </c>
      <c r="F219" s="927"/>
      <c r="H219" s="160" t="e">
        <f>+H212+H213+H214+H218</f>
        <v>#VALUE!</v>
      </c>
      <c r="I219" s="63"/>
      <c r="J219" s="121">
        <f>+H218</f>
        <v>0</v>
      </c>
      <c r="K219" s="121"/>
      <c r="M219" s="57"/>
      <c r="N219" s="57"/>
      <c r="O219" s="57"/>
    </row>
    <row r="220" spans="2:20" ht="14.1" customHeight="1" x14ac:dyDescent="0.25">
      <c r="B220" s="92"/>
      <c r="C220" s="92"/>
      <c r="D220" s="92"/>
      <c r="E220" s="93"/>
      <c r="F220" s="81"/>
      <c r="H220" s="63"/>
      <c r="I220" s="928" t="str" cm="1">
        <f t="array" ref="I220">+_xlfn.IFS(N194=0,O194,N194=1,O195,N194=2,O196)</f>
        <v>Die Änderung des massgebenden Einkommens hat sich nicht massgeblich verändert.</v>
      </c>
      <c r="J220" s="928"/>
      <c r="K220" s="928"/>
      <c r="M220" s="57"/>
      <c r="N220" s="57"/>
      <c r="O220" s="57"/>
    </row>
    <row r="221" spans="2:20" ht="14.1" customHeight="1" x14ac:dyDescent="0.25">
      <c r="B221" s="71"/>
      <c r="C221" s="71"/>
      <c r="D221" s="929" t="s">
        <v>156</v>
      </c>
      <c r="E221" s="930"/>
      <c r="F221" s="930"/>
      <c r="G221" s="930"/>
      <c r="H221" s="208" t="e">
        <f>+H219-E219</f>
        <v>#VALUE!</v>
      </c>
      <c r="I221" s="928"/>
      <c r="J221" s="928"/>
      <c r="K221" s="928"/>
      <c r="M221" s="57"/>
      <c r="N221" s="57"/>
      <c r="O221" s="57"/>
    </row>
    <row r="222" spans="2:20" ht="14.1" customHeight="1" x14ac:dyDescent="0.25">
      <c r="D222" s="931" t="s">
        <v>157</v>
      </c>
      <c r="E222" s="932"/>
      <c r="F222" s="932"/>
      <c r="G222" s="932"/>
      <c r="H222" s="209">
        <f>+IFERROR(H221/E219,0)</f>
        <v>0</v>
      </c>
      <c r="I222" s="928"/>
      <c r="J222" s="928"/>
      <c r="K222" s="928"/>
    </row>
    <row r="223" spans="2:20" ht="14.1" customHeight="1" x14ac:dyDescent="0.25">
      <c r="D223" s="122"/>
      <c r="E223" s="122"/>
      <c r="F223" s="122"/>
      <c r="G223" s="122"/>
      <c r="H223" s="123"/>
      <c r="I223" s="928"/>
      <c r="J223" s="928"/>
      <c r="K223" s="928"/>
    </row>
    <row r="224" spans="2:20" ht="36.75" customHeight="1" x14ac:dyDescent="0.25">
      <c r="D224" s="122"/>
      <c r="E224" s="122"/>
      <c r="F224" s="122"/>
      <c r="G224" s="122"/>
      <c r="H224" s="123"/>
      <c r="I224" s="933" t="s">
        <v>185</v>
      </c>
      <c r="J224" s="933"/>
      <c r="K224" s="933"/>
    </row>
    <row r="225" spans="4:22" ht="14.1" customHeight="1" x14ac:dyDescent="0.25">
      <c r="D225" s="122"/>
      <c r="E225" s="122"/>
      <c r="F225" s="122"/>
      <c r="G225" s="122"/>
      <c r="H225" s="123"/>
      <c r="I225" s="933"/>
      <c r="J225" s="933"/>
      <c r="K225" s="933"/>
    </row>
    <row r="226" spans="4:22" ht="14.1" customHeight="1" x14ac:dyDescent="0.25">
      <c r="D226" s="122"/>
      <c r="E226" s="122"/>
      <c r="F226" s="122"/>
      <c r="G226" s="122"/>
      <c r="H226" s="123"/>
      <c r="I226" s="933"/>
      <c r="J226" s="933"/>
      <c r="K226" s="933"/>
    </row>
    <row r="227" spans="4:22" x14ac:dyDescent="0.25">
      <c r="H227" s="204"/>
      <c r="I227" s="933"/>
      <c r="J227" s="933"/>
      <c r="K227" s="933"/>
      <c r="L227" s="205"/>
      <c r="M227" s="203"/>
      <c r="N227" s="70"/>
      <c r="O227" s="70"/>
      <c r="P227" s="70"/>
      <c r="Q227" s="70"/>
      <c r="R227" s="70"/>
      <c r="S227" s="70"/>
      <c r="T227" s="70"/>
      <c r="U227" s="70"/>
      <c r="V227" s="70"/>
    </row>
    <row r="228" spans="4:22" x14ac:dyDescent="0.25">
      <c r="H228" s="69"/>
      <c r="I228" s="229"/>
      <c r="J228" s="938" t="str">
        <f>+D127</f>
        <v>GUGU</v>
      </c>
      <c r="K228" s="938"/>
      <c r="L228" s="205"/>
      <c r="M228" s="70"/>
      <c r="N228" s="70"/>
      <c r="O228" s="70"/>
      <c r="P228" s="70"/>
      <c r="Q228" s="70"/>
      <c r="R228" s="70"/>
      <c r="S228" s="70"/>
      <c r="T228" s="70"/>
      <c r="U228" s="70"/>
      <c r="V228" s="70"/>
    </row>
    <row r="229" spans="4:22" x14ac:dyDescent="0.25">
      <c r="H229" s="69"/>
      <c r="I229" s="108"/>
      <c r="J229" s="939" t="s">
        <v>206</v>
      </c>
      <c r="K229" s="939"/>
      <c r="L229" s="205"/>
      <c r="M229" s="70"/>
      <c r="N229" s="70"/>
      <c r="O229" s="70"/>
      <c r="P229" s="70"/>
      <c r="Q229" s="70"/>
      <c r="R229" s="70"/>
      <c r="S229" s="70"/>
      <c r="T229" s="70"/>
      <c r="U229" s="70"/>
      <c r="V229" s="70"/>
    </row>
    <row r="230" spans="4:22" x14ac:dyDescent="0.25">
      <c r="H230" s="69"/>
      <c r="I230" s="108"/>
      <c r="J230" s="109"/>
      <c r="K230" s="109"/>
      <c r="L230" s="205"/>
      <c r="M230" s="70"/>
      <c r="N230" s="70"/>
      <c r="O230" s="70"/>
      <c r="P230" s="70"/>
      <c r="Q230" s="70"/>
      <c r="R230" s="70"/>
      <c r="S230" s="70"/>
      <c r="T230" s="70"/>
      <c r="U230" s="70"/>
      <c r="V230" s="70"/>
    </row>
    <row r="231" spans="4:22" x14ac:dyDescent="0.25">
      <c r="H231" s="69"/>
      <c r="I231" s="108"/>
      <c r="J231" s="109" t="s">
        <v>4</v>
      </c>
      <c r="K231" s="109"/>
      <c r="L231" s="205"/>
      <c r="M231" s="70"/>
      <c r="N231" s="70"/>
      <c r="O231" s="70"/>
      <c r="P231" s="70"/>
      <c r="Q231" s="70"/>
      <c r="R231" s="70"/>
      <c r="S231" s="70"/>
      <c r="T231" s="70"/>
      <c r="U231" s="70"/>
      <c r="V231" s="70"/>
    </row>
    <row r="232" spans="4:22" x14ac:dyDescent="0.25">
      <c r="H232" s="69"/>
      <c r="I232" s="108"/>
      <c r="J232" s="112" t="e">
        <f>+J213</f>
        <v>#VALUE!</v>
      </c>
      <c r="K232" s="109"/>
      <c r="L232" s="205"/>
      <c r="M232" s="70"/>
      <c r="N232" s="70"/>
      <c r="O232" s="70"/>
      <c r="P232" s="70"/>
      <c r="Q232" s="70"/>
      <c r="R232" s="70"/>
      <c r="S232" s="70"/>
      <c r="T232" s="70"/>
      <c r="U232" s="70"/>
      <c r="V232" s="70"/>
    </row>
    <row r="233" spans="4:22" x14ac:dyDescent="0.25">
      <c r="H233" s="69"/>
      <c r="I233" s="108"/>
      <c r="J233" s="109"/>
      <c r="K233" s="109"/>
      <c r="L233" s="205"/>
      <c r="M233" s="70"/>
      <c r="N233" s="70"/>
      <c r="O233" s="70"/>
      <c r="P233" s="70"/>
      <c r="Q233" s="70"/>
      <c r="R233" s="70"/>
      <c r="S233" s="70"/>
      <c r="T233" s="70"/>
      <c r="U233" s="70"/>
      <c r="V233" s="70"/>
    </row>
    <row r="234" spans="4:22" x14ac:dyDescent="0.25">
      <c r="H234" s="69"/>
      <c r="I234" s="108"/>
      <c r="J234" s="109" t="s">
        <v>142</v>
      </c>
      <c r="K234" s="109"/>
      <c r="L234" s="205"/>
      <c r="M234" s="70"/>
      <c r="N234" s="70"/>
      <c r="O234" s="70"/>
      <c r="P234" s="70"/>
      <c r="Q234" s="70"/>
      <c r="R234" s="70"/>
      <c r="S234" s="70"/>
      <c r="T234" s="70"/>
      <c r="U234" s="70"/>
      <c r="V234" s="70"/>
    </row>
    <row r="235" spans="4:22" x14ac:dyDescent="0.25">
      <c r="H235" s="69"/>
      <c r="I235" s="108"/>
      <c r="J235" s="112" t="e">
        <f>+J215</f>
        <v>#VALUE!</v>
      </c>
      <c r="K235" s="109"/>
      <c r="L235" s="205"/>
      <c r="M235" s="70"/>
      <c r="N235" s="70"/>
      <c r="O235" s="70"/>
      <c r="P235" s="70"/>
      <c r="Q235" s="70"/>
      <c r="R235" s="70"/>
      <c r="S235" s="70"/>
      <c r="T235" s="70"/>
      <c r="U235" s="70"/>
      <c r="V235" s="70"/>
    </row>
    <row r="236" spans="4:22" x14ac:dyDescent="0.25">
      <c r="H236" s="69"/>
      <c r="I236" s="108"/>
      <c r="J236" s="109"/>
      <c r="K236" s="109"/>
      <c r="L236" s="205"/>
      <c r="M236" s="70"/>
      <c r="N236" s="70"/>
      <c r="O236" s="70"/>
      <c r="P236" s="70"/>
      <c r="Q236" s="70"/>
      <c r="R236" s="70"/>
      <c r="S236" s="70"/>
      <c r="T236" s="70"/>
      <c r="U236" s="70"/>
      <c r="V236" s="70"/>
    </row>
    <row r="237" spans="4:22" x14ac:dyDescent="0.25">
      <c r="H237" s="69"/>
      <c r="I237" s="108"/>
      <c r="J237" s="923" t="s">
        <v>48</v>
      </c>
      <c r="K237" s="923"/>
      <c r="L237" s="205"/>
      <c r="M237" s="70"/>
      <c r="N237" s="70"/>
      <c r="O237" s="70"/>
      <c r="P237" s="70"/>
      <c r="Q237" s="70"/>
      <c r="R237" s="70"/>
      <c r="S237" s="70"/>
      <c r="T237" s="70"/>
      <c r="U237" s="70"/>
      <c r="V237" s="70"/>
    </row>
    <row r="238" spans="4:22" x14ac:dyDescent="0.25">
      <c r="H238" s="69"/>
      <c r="I238" s="108"/>
      <c r="J238" s="113" t="e">
        <f>+J217</f>
        <v>#VALUE!</v>
      </c>
      <c r="K238" s="109"/>
      <c r="L238" s="205"/>
      <c r="M238" s="70"/>
      <c r="N238" s="70"/>
      <c r="O238" s="70"/>
      <c r="P238" s="70"/>
      <c r="Q238" s="70"/>
      <c r="R238" s="70"/>
      <c r="S238" s="70"/>
      <c r="T238" s="70"/>
      <c r="U238" s="70"/>
      <c r="V238" s="70"/>
    </row>
    <row r="239" spans="4:22" x14ac:dyDescent="0.25">
      <c r="H239" s="69"/>
      <c r="I239" s="108"/>
      <c r="J239" s="109"/>
      <c r="K239" s="109"/>
      <c r="L239" s="205"/>
      <c r="M239" s="70"/>
      <c r="N239" s="70"/>
      <c r="O239" s="70"/>
      <c r="P239" s="70"/>
      <c r="Q239" s="70"/>
      <c r="R239" s="70"/>
      <c r="S239" s="70"/>
      <c r="T239" s="70"/>
      <c r="U239" s="70"/>
      <c r="V239" s="70"/>
    </row>
    <row r="240" spans="4:22" x14ac:dyDescent="0.25">
      <c r="H240" s="69"/>
      <c r="I240" s="108"/>
      <c r="J240" s="109" t="s">
        <v>5</v>
      </c>
      <c r="K240" s="109"/>
      <c r="L240" s="205"/>
      <c r="M240" s="70"/>
      <c r="N240" s="70"/>
      <c r="O240" s="70"/>
      <c r="P240" s="70"/>
      <c r="Q240" s="70"/>
      <c r="R240" s="70"/>
      <c r="S240" s="70"/>
      <c r="T240" s="70"/>
      <c r="U240" s="70"/>
      <c r="V240" s="70"/>
    </row>
    <row r="241" spans="8:22" x14ac:dyDescent="0.25">
      <c r="H241" s="69"/>
      <c r="I241" s="111"/>
      <c r="J241" s="114">
        <f>+J219</f>
        <v>0</v>
      </c>
      <c r="K241" s="100"/>
      <c r="L241" s="205"/>
      <c r="M241" s="70"/>
      <c r="N241" s="70"/>
      <c r="O241" s="70"/>
      <c r="P241" s="70"/>
      <c r="Q241" s="70"/>
      <c r="R241" s="70"/>
      <c r="S241" s="70"/>
      <c r="T241" s="70"/>
      <c r="U241" s="70"/>
      <c r="V241" s="70"/>
    </row>
    <row r="242" spans="8:22" x14ac:dyDescent="0.25">
      <c r="H242" s="69"/>
      <c r="I242" s="111"/>
      <c r="J242" s="100"/>
      <c r="K242" s="100"/>
      <c r="L242" s="205"/>
      <c r="M242" s="70"/>
      <c r="N242" s="70"/>
      <c r="O242" s="70"/>
      <c r="P242" s="70"/>
      <c r="Q242" s="70"/>
      <c r="R242" s="70"/>
      <c r="S242" s="70"/>
      <c r="T242" s="70"/>
      <c r="U242" s="70"/>
      <c r="V242" s="70"/>
    </row>
    <row r="243" spans="8:22" ht="39.75" customHeight="1" x14ac:dyDescent="0.25">
      <c r="H243" s="69"/>
      <c r="J243" s="70"/>
      <c r="K243" s="70"/>
      <c r="L243" s="205"/>
      <c r="M243" s="70"/>
      <c r="N243" s="70"/>
      <c r="O243" s="70"/>
      <c r="P243" s="70"/>
      <c r="Q243" s="70"/>
      <c r="R243" s="70"/>
      <c r="S243" s="70"/>
      <c r="T243" s="70"/>
      <c r="U243" s="70"/>
      <c r="V243" s="70"/>
    </row>
  </sheetData>
  <sheetProtection selectLockedCells="1"/>
  <mergeCells count="290">
    <mergeCell ref="B43:D43"/>
    <mergeCell ref="I43:K43"/>
    <mergeCell ref="B44:D44"/>
    <mergeCell ref="I44:K50"/>
    <mergeCell ref="B55:D55"/>
    <mergeCell ref="B56:D56"/>
    <mergeCell ref="B57:D57"/>
    <mergeCell ref="I54:K55"/>
    <mergeCell ref="I56:K56"/>
    <mergeCell ref="I57:K57"/>
    <mergeCell ref="B2:H2"/>
    <mergeCell ref="J2:K5"/>
    <mergeCell ref="M3:N3"/>
    <mergeCell ref="G4:H4"/>
    <mergeCell ref="M4:N4"/>
    <mergeCell ref="G7:H7"/>
    <mergeCell ref="J7:K7"/>
    <mergeCell ref="B18:D18"/>
    <mergeCell ref="I18:K18"/>
    <mergeCell ref="J8:K8"/>
    <mergeCell ref="J9:K11"/>
    <mergeCell ref="B10:H15"/>
    <mergeCell ref="J12:K15"/>
    <mergeCell ref="B17:D17"/>
    <mergeCell ref="I17:K17"/>
    <mergeCell ref="M19:N19"/>
    <mergeCell ref="B20:D20"/>
    <mergeCell ref="B21:D21"/>
    <mergeCell ref="B22:D22"/>
    <mergeCell ref="B23:D23"/>
    <mergeCell ref="B24:D24"/>
    <mergeCell ref="B27:D27"/>
    <mergeCell ref="I27:K32"/>
    <mergeCell ref="N27:R27"/>
    <mergeCell ref="B28:D28"/>
    <mergeCell ref="B29:D29"/>
    <mergeCell ref="B30:D30"/>
    <mergeCell ref="B31:D31"/>
    <mergeCell ref="M24:O24"/>
    <mergeCell ref="B25:D25"/>
    <mergeCell ref="P25:R25"/>
    <mergeCell ref="B26:D26"/>
    <mergeCell ref="I26:K26"/>
    <mergeCell ref="P26:R26"/>
    <mergeCell ref="B32:D32"/>
    <mergeCell ref="B19:D19"/>
    <mergeCell ref="I19:K25"/>
    <mergeCell ref="M37:N37"/>
    <mergeCell ref="B38:D38"/>
    <mergeCell ref="B39:D39"/>
    <mergeCell ref="B40:D40"/>
    <mergeCell ref="B41:D41"/>
    <mergeCell ref="B42:D42"/>
    <mergeCell ref="M42:S42"/>
    <mergeCell ref="B33:D33"/>
    <mergeCell ref="I33:K34"/>
    <mergeCell ref="B34:D34"/>
    <mergeCell ref="B36:D36"/>
    <mergeCell ref="I36:K42"/>
    <mergeCell ref="B37:D37"/>
    <mergeCell ref="Q44:S44"/>
    <mergeCell ref="B45:D45"/>
    <mergeCell ref="B46:D46"/>
    <mergeCell ref="B47:D47"/>
    <mergeCell ref="M47:S47"/>
    <mergeCell ref="B48:D48"/>
    <mergeCell ref="B50:D50"/>
    <mergeCell ref="Q50:S50"/>
    <mergeCell ref="B51:D51"/>
    <mergeCell ref="I51:K52"/>
    <mergeCell ref="B52:D52"/>
    <mergeCell ref="I58:K58"/>
    <mergeCell ref="M58:N58"/>
    <mergeCell ref="B59:D59"/>
    <mergeCell ref="I59:K67"/>
    <mergeCell ref="B60:D60"/>
    <mergeCell ref="B61:D61"/>
    <mergeCell ref="B62:D62"/>
    <mergeCell ref="B63:D63"/>
    <mergeCell ref="B64:D64"/>
    <mergeCell ref="B58:D58"/>
    <mergeCell ref="B71:D71"/>
    <mergeCell ref="I71:K71"/>
    <mergeCell ref="M71:Q71"/>
    <mergeCell ref="B72:D72"/>
    <mergeCell ref="I72:K72"/>
    <mergeCell ref="O72:R72"/>
    <mergeCell ref="M64:Q64"/>
    <mergeCell ref="B65:D65"/>
    <mergeCell ref="O65:Q65"/>
    <mergeCell ref="B68:E68"/>
    <mergeCell ref="I68:K69"/>
    <mergeCell ref="O68:Q68"/>
    <mergeCell ref="B69:E69"/>
    <mergeCell ref="B78:D78"/>
    <mergeCell ref="E78:F78"/>
    <mergeCell ref="B79:D79"/>
    <mergeCell ref="E79:F79"/>
    <mergeCell ref="B80:C80"/>
    <mergeCell ref="E80:F80"/>
    <mergeCell ref="B73:D73"/>
    <mergeCell ref="I73:K73"/>
    <mergeCell ref="E75:F75"/>
    <mergeCell ref="B76:D76"/>
    <mergeCell ref="E76:F76"/>
    <mergeCell ref="B77:D77"/>
    <mergeCell ref="E77:F77"/>
    <mergeCell ref="D85:G85"/>
    <mergeCell ref="J85:K88"/>
    <mergeCell ref="D86:G86"/>
    <mergeCell ref="E89:F89"/>
    <mergeCell ref="B90:D90"/>
    <mergeCell ref="E90:F90"/>
    <mergeCell ref="B81:D81"/>
    <mergeCell ref="E81:F81"/>
    <mergeCell ref="B82:D82"/>
    <mergeCell ref="E82:F82"/>
    <mergeCell ref="B83:D83"/>
    <mergeCell ref="E83:F83"/>
    <mergeCell ref="Q92:R92"/>
    <mergeCell ref="B93:D93"/>
    <mergeCell ref="E93:F93"/>
    <mergeCell ref="M93:N93"/>
    <mergeCell ref="B94:C94"/>
    <mergeCell ref="E94:F94"/>
    <mergeCell ref="M94:N94"/>
    <mergeCell ref="M90:O90"/>
    <mergeCell ref="B91:D91"/>
    <mergeCell ref="E91:F91"/>
    <mergeCell ref="M91:N91"/>
    <mergeCell ref="B92:D92"/>
    <mergeCell ref="E92:F92"/>
    <mergeCell ref="M92:N92"/>
    <mergeCell ref="M125:N125"/>
    <mergeCell ref="G126:H126"/>
    <mergeCell ref="M126:N126"/>
    <mergeCell ref="G129:H129"/>
    <mergeCell ref="J129:K129"/>
    <mergeCell ref="B124:H124"/>
    <mergeCell ref="J124:K127"/>
    <mergeCell ref="B142:D142"/>
    <mergeCell ref="B143:D143"/>
    <mergeCell ref="I141:K147"/>
    <mergeCell ref="J130:K130"/>
    <mergeCell ref="J131:K133"/>
    <mergeCell ref="B132:H137"/>
    <mergeCell ref="J134:K137"/>
    <mergeCell ref="I139:K139"/>
    <mergeCell ref="I140:K140"/>
    <mergeCell ref="B139:D139"/>
    <mergeCell ref="B140:D140"/>
    <mergeCell ref="B141:D141"/>
    <mergeCell ref="I98:K101"/>
    <mergeCell ref="D99:G99"/>
    <mergeCell ref="D100:G100"/>
    <mergeCell ref="I102:K105"/>
    <mergeCell ref="J115:K115"/>
    <mergeCell ref="B95:D95"/>
    <mergeCell ref="E95:F95"/>
    <mergeCell ref="B96:D96"/>
    <mergeCell ref="E96:F96"/>
    <mergeCell ref="B97:D97"/>
    <mergeCell ref="E97:F97"/>
    <mergeCell ref="M169:S169"/>
    <mergeCell ref="B151:D151"/>
    <mergeCell ref="B152:D152"/>
    <mergeCell ref="B153:D153"/>
    <mergeCell ref="B156:D156"/>
    <mergeCell ref="B158:D158"/>
    <mergeCell ref="B155:D155"/>
    <mergeCell ref="B144:D144"/>
    <mergeCell ref="B145:D145"/>
    <mergeCell ref="B146:D146"/>
    <mergeCell ref="B147:D147"/>
    <mergeCell ref="B148:D148"/>
    <mergeCell ref="B149:D149"/>
    <mergeCell ref="B154:D154"/>
    <mergeCell ref="M159:N159"/>
    <mergeCell ref="B160:D160"/>
    <mergeCell ref="B161:D161"/>
    <mergeCell ref="B162:D162"/>
    <mergeCell ref="B163:D163"/>
    <mergeCell ref="B164:D164"/>
    <mergeCell ref="B165:D165"/>
    <mergeCell ref="M164:S164"/>
    <mergeCell ref="Q166:S166"/>
    <mergeCell ref="P147:R147"/>
    <mergeCell ref="M193:Q193"/>
    <mergeCell ref="I194:K194"/>
    <mergeCell ref="B193:D193"/>
    <mergeCell ref="I181:K189"/>
    <mergeCell ref="B185:D185"/>
    <mergeCell ref="B186:D186"/>
    <mergeCell ref="B182:D182"/>
    <mergeCell ref="B183:D183"/>
    <mergeCell ref="B184:D184"/>
    <mergeCell ref="I165:K165"/>
    <mergeCell ref="I166:K172"/>
    <mergeCell ref="B166:D166"/>
    <mergeCell ref="B167:D167"/>
    <mergeCell ref="B168:D168"/>
    <mergeCell ref="B169:D169"/>
    <mergeCell ref="B159:D159"/>
    <mergeCell ref="I149:K154"/>
    <mergeCell ref="I193:K193"/>
    <mergeCell ref="I176:K177"/>
    <mergeCell ref="I178:K178"/>
    <mergeCell ref="I179:K179"/>
    <mergeCell ref="B177:D177"/>
    <mergeCell ref="B150:D150"/>
    <mergeCell ref="I155:K156"/>
    <mergeCell ref="I158:K164"/>
    <mergeCell ref="P148:R148"/>
    <mergeCell ref="I148:K148"/>
    <mergeCell ref="M141:N141"/>
    <mergeCell ref="M146:O146"/>
    <mergeCell ref="N149:R149"/>
    <mergeCell ref="M186:Q186"/>
    <mergeCell ref="B187:D187"/>
    <mergeCell ref="O187:Q187"/>
    <mergeCell ref="B190:E190"/>
    <mergeCell ref="I190:K191"/>
    <mergeCell ref="O190:Q190"/>
    <mergeCell ref="B191:E191"/>
    <mergeCell ref="B170:D170"/>
    <mergeCell ref="Q172:S172"/>
    <mergeCell ref="I173:K174"/>
    <mergeCell ref="I180:K180"/>
    <mergeCell ref="M180:N180"/>
    <mergeCell ref="B178:D178"/>
    <mergeCell ref="B172:D172"/>
    <mergeCell ref="B173:D173"/>
    <mergeCell ref="B179:D179"/>
    <mergeCell ref="B180:D180"/>
    <mergeCell ref="B181:D181"/>
    <mergeCell ref="B174:D174"/>
    <mergeCell ref="B201:D201"/>
    <mergeCell ref="E201:F201"/>
    <mergeCell ref="B202:C202"/>
    <mergeCell ref="E202:F202"/>
    <mergeCell ref="B203:D203"/>
    <mergeCell ref="E203:F203"/>
    <mergeCell ref="O194:R194"/>
    <mergeCell ref="B195:D195"/>
    <mergeCell ref="I195:K195"/>
    <mergeCell ref="B199:D199"/>
    <mergeCell ref="E199:F199"/>
    <mergeCell ref="B200:D200"/>
    <mergeCell ref="E200:F200"/>
    <mergeCell ref="E197:F197"/>
    <mergeCell ref="B198:D198"/>
    <mergeCell ref="E198:F198"/>
    <mergeCell ref="B194:D194"/>
    <mergeCell ref="E211:F211"/>
    <mergeCell ref="B212:D212"/>
    <mergeCell ref="E212:F212"/>
    <mergeCell ref="M212:O212"/>
    <mergeCell ref="B213:D213"/>
    <mergeCell ref="E213:F213"/>
    <mergeCell ref="M213:N213"/>
    <mergeCell ref="B204:D204"/>
    <mergeCell ref="E204:F204"/>
    <mergeCell ref="B205:D205"/>
    <mergeCell ref="E205:F205"/>
    <mergeCell ref="D207:G207"/>
    <mergeCell ref="J207:K210"/>
    <mergeCell ref="D208:G208"/>
    <mergeCell ref="M216:N216"/>
    <mergeCell ref="B217:D217"/>
    <mergeCell ref="E217:F217"/>
    <mergeCell ref="B218:D218"/>
    <mergeCell ref="E218:F218"/>
    <mergeCell ref="B214:D214"/>
    <mergeCell ref="E214:F214"/>
    <mergeCell ref="M214:N214"/>
    <mergeCell ref="Q214:R214"/>
    <mergeCell ref="B215:D215"/>
    <mergeCell ref="E215:F215"/>
    <mergeCell ref="M215:N215"/>
    <mergeCell ref="J237:K237"/>
    <mergeCell ref="B219:D219"/>
    <mergeCell ref="E219:F219"/>
    <mergeCell ref="I220:K223"/>
    <mergeCell ref="D221:G221"/>
    <mergeCell ref="D222:G222"/>
    <mergeCell ref="I224:K227"/>
    <mergeCell ref="B216:C216"/>
    <mergeCell ref="E216:F216"/>
    <mergeCell ref="J228:K228"/>
    <mergeCell ref="J229:K229"/>
  </mergeCells>
  <conditionalFormatting sqref="B5">
    <cfRule type="notContainsBlanks" dxfId="107" priority="103">
      <formula>LEN(TRIM(B5))&gt;0</formula>
    </cfRule>
  </conditionalFormatting>
  <conditionalFormatting sqref="B8">
    <cfRule type="expression" dxfId="106" priority="91">
      <formula>$B$8&lt;&gt;$M$7</formula>
    </cfRule>
  </conditionalFormatting>
  <conditionalFormatting sqref="B130">
    <cfRule type="expression" dxfId="105" priority="44">
      <formula>$B$130&lt;&gt;$M$129</formula>
    </cfRule>
  </conditionalFormatting>
  <conditionalFormatting sqref="B17:F34 H17:K34 B54:F69 H54:K69 B71:F73 H71:K73">
    <cfRule type="expression" dxfId="104" priority="2">
      <formula>$N$27&lt;&gt;4</formula>
    </cfRule>
  </conditionalFormatting>
  <conditionalFormatting sqref="B67:F67 H67">
    <cfRule type="expression" dxfId="103" priority="67">
      <formula>$D$8=$N$8</formula>
    </cfRule>
  </conditionalFormatting>
  <conditionalFormatting sqref="B139:F156 H139:K156 H176:I176 B176:F191 H177 H178:I179 H180:K191 B193:F195 H193:K195">
    <cfRule type="expression" dxfId="102" priority="3">
      <formula>$N$149&lt;&gt;4</formula>
    </cfRule>
  </conditionalFormatting>
  <conditionalFormatting sqref="B189:F189 H189">
    <cfRule type="expression" dxfId="101" priority="20">
      <formula>$D$8=$N$8</formula>
    </cfRule>
  </conditionalFormatting>
  <conditionalFormatting sqref="D127">
    <cfRule type="notContainsBlanks" dxfId="100" priority="31">
      <formula>LEN(TRIM(D127))&gt;0</formula>
    </cfRule>
  </conditionalFormatting>
  <conditionalFormatting sqref="E93:F93">
    <cfRule type="notContainsBlanks" dxfId="99" priority="83">
      <formula>LEN(TRIM(E93))&gt;0</formula>
    </cfRule>
  </conditionalFormatting>
  <conditionalFormatting sqref="E215:F215">
    <cfRule type="notContainsBlanks" dxfId="98" priority="36">
      <formula>LEN(TRIM(E215))&gt;0</formula>
    </cfRule>
  </conditionalFormatting>
  <conditionalFormatting sqref="F5 H5">
    <cfRule type="expression" dxfId="97" priority="66">
      <formula>$G$4=0</formula>
    </cfRule>
  </conditionalFormatting>
  <conditionalFormatting sqref="F5">
    <cfRule type="expression" dxfId="96" priority="82">
      <formula>$F$5&lt;&gt;$M$7</formula>
    </cfRule>
  </conditionalFormatting>
  <conditionalFormatting sqref="F7 F8:H8">
    <cfRule type="expression" dxfId="95" priority="63">
      <formula>$D$8=$N$8</formula>
    </cfRule>
  </conditionalFormatting>
  <conditionalFormatting sqref="F8 H8">
    <cfRule type="expression" dxfId="94" priority="79">
      <formula>$G$7=0</formula>
    </cfRule>
  </conditionalFormatting>
  <conditionalFormatting sqref="F8">
    <cfRule type="expression" dxfId="93" priority="93">
      <formula>$F$8&lt;&gt;$M$7</formula>
    </cfRule>
  </conditionalFormatting>
  <conditionalFormatting sqref="F18:F25">
    <cfRule type="notContainsBlanks" dxfId="92" priority="90">
      <formula>LEN(TRIM(F18))&gt;0</formula>
    </cfRule>
  </conditionalFormatting>
  <conditionalFormatting sqref="F36:F42">
    <cfRule type="notContainsBlanks" dxfId="91" priority="99">
      <formula>LEN(TRIM(F36))&gt;0</formula>
    </cfRule>
  </conditionalFormatting>
  <conditionalFormatting sqref="F44:F50 H44:H50 F27:F32 H27:H32 F54:F57">
    <cfRule type="notContainsBlanks" dxfId="90" priority="101">
      <formula>LEN(TRIM(F27))&gt;0</formula>
    </cfRule>
  </conditionalFormatting>
  <conditionalFormatting sqref="F50 H50">
    <cfRule type="expression" dxfId="89" priority="96" stopIfTrue="1">
      <formula>$M$50=1</formula>
    </cfRule>
  </conditionalFormatting>
  <conditionalFormatting sqref="F50">
    <cfRule type="expression" dxfId="88" priority="94">
      <formula>$P$50=1</formula>
    </cfRule>
  </conditionalFormatting>
  <conditionalFormatting sqref="F59:F67 H59:H67">
    <cfRule type="notContainsBlanks" dxfId="87" priority="100">
      <formula>LEN(TRIM(F59))&gt;0</formula>
    </cfRule>
  </conditionalFormatting>
  <conditionalFormatting sqref="F72">
    <cfRule type="notContainsBlanks" dxfId="86" priority="102">
      <formula>LEN(TRIM(F72))&gt;0</formula>
    </cfRule>
  </conditionalFormatting>
  <conditionalFormatting sqref="F129 G130:H130">
    <cfRule type="expression" dxfId="85" priority="16">
      <formula>$D$8=$N$8</formula>
    </cfRule>
  </conditionalFormatting>
  <conditionalFormatting sqref="F130">
    <cfRule type="expression" dxfId="84" priority="5">
      <formula>$F$130&lt;&gt;$M$133</formula>
    </cfRule>
    <cfRule type="expression" dxfId="83" priority="6">
      <formula>$D$127=0</formula>
    </cfRule>
  </conditionalFormatting>
  <conditionalFormatting sqref="F140:F147">
    <cfRule type="notContainsBlanks" dxfId="82" priority="43">
      <formula>LEN(TRIM(F140))&gt;0</formula>
    </cfRule>
  </conditionalFormatting>
  <conditionalFormatting sqref="F158:F164">
    <cfRule type="notContainsBlanks" dxfId="81" priority="52">
      <formula>LEN(TRIM(F158))&gt;0</formula>
    </cfRule>
  </conditionalFormatting>
  <conditionalFormatting sqref="F166:F172 H166:H172 F149:F154 H149:H154 F176:F179">
    <cfRule type="notContainsBlanks" dxfId="80" priority="54">
      <formula>LEN(TRIM(F149))&gt;0</formula>
    </cfRule>
  </conditionalFormatting>
  <conditionalFormatting sqref="F172 H172">
    <cfRule type="expression" dxfId="79" priority="49" stopIfTrue="1">
      <formula>$M$50=1</formula>
    </cfRule>
  </conditionalFormatting>
  <conditionalFormatting sqref="F172">
    <cfRule type="expression" dxfId="78" priority="47">
      <formula>$P$50=1</formula>
    </cfRule>
  </conditionalFormatting>
  <conditionalFormatting sqref="F181:F189 H181:H189">
    <cfRule type="notContainsBlanks" dxfId="77" priority="53">
      <formula>LEN(TRIM(F181))&gt;0</formula>
    </cfRule>
  </conditionalFormatting>
  <conditionalFormatting sqref="F194">
    <cfRule type="notContainsBlanks" dxfId="76" priority="55">
      <formula>LEN(TRIM(F194))&gt;0</formula>
    </cfRule>
  </conditionalFormatting>
  <conditionalFormatting sqref="G4:H4">
    <cfRule type="cellIs" dxfId="75" priority="65" operator="equal">
      <formula>0</formula>
    </cfRule>
  </conditionalFormatting>
  <conditionalFormatting sqref="G7:H7">
    <cfRule type="cellIs" dxfId="74" priority="64" operator="equal">
      <formula>0</formula>
    </cfRule>
  </conditionalFormatting>
  <conditionalFormatting sqref="G129:H129">
    <cfRule type="cellIs" dxfId="73" priority="17" operator="equal">
      <formula>0</formula>
    </cfRule>
  </conditionalFormatting>
  <conditionalFormatting sqref="H5">
    <cfRule type="cellIs" dxfId="72" priority="81" operator="greaterThan">
      <formula>0</formula>
    </cfRule>
  </conditionalFormatting>
  <conditionalFormatting sqref="H18:H25">
    <cfRule type="notContainsBlanks" dxfId="71" priority="76">
      <formula>LEN(TRIM(H18))&gt;0</formula>
    </cfRule>
  </conditionalFormatting>
  <conditionalFormatting sqref="H36">
    <cfRule type="expression" dxfId="70" priority="71">
      <formula>$N$27&lt;&gt;4</formula>
    </cfRule>
  </conditionalFormatting>
  <conditionalFormatting sqref="H36:H42">
    <cfRule type="notContainsBlanks" dxfId="69" priority="72">
      <formula>LEN(TRIM(H36))&gt;0</formula>
    </cfRule>
  </conditionalFormatting>
  <conditionalFormatting sqref="H54:H57">
    <cfRule type="notContainsBlanks" dxfId="68" priority="9">
      <formula>LEN(TRIM(H54))&gt;0</formula>
    </cfRule>
  </conditionalFormatting>
  <conditionalFormatting sqref="H72">
    <cfRule type="expression" dxfId="67" priority="61">
      <formula>$N$27&lt;&gt;4</formula>
    </cfRule>
    <cfRule type="notContainsBlanks" dxfId="66" priority="62">
      <formula>LEN(TRIM(H72))&gt;0</formula>
    </cfRule>
  </conditionalFormatting>
  <conditionalFormatting sqref="H99">
    <cfRule type="expression" dxfId="65" priority="88">
      <formula>$N$68=0</formula>
    </cfRule>
  </conditionalFormatting>
  <conditionalFormatting sqref="H130">
    <cfRule type="expression" dxfId="64" priority="32">
      <formula>$D$127=0</formula>
    </cfRule>
  </conditionalFormatting>
  <conditionalFormatting sqref="H140:H147">
    <cfRule type="notContainsBlanks" dxfId="63" priority="37">
      <formula>LEN(TRIM(H140))&gt;0</formula>
    </cfRule>
  </conditionalFormatting>
  <conditionalFormatting sqref="H158">
    <cfRule type="expression" dxfId="62" priority="24">
      <formula>$N$27&lt;&gt;4</formula>
    </cfRule>
  </conditionalFormatting>
  <conditionalFormatting sqref="H158:H164">
    <cfRule type="notContainsBlanks" dxfId="61" priority="25">
      <formula>LEN(TRIM(H158))&gt;0</formula>
    </cfRule>
  </conditionalFormatting>
  <conditionalFormatting sqref="H176:H179">
    <cfRule type="notContainsBlanks" dxfId="60" priority="14">
      <formula>LEN(TRIM(H176))&gt;0</formula>
    </cfRule>
  </conditionalFormatting>
  <conditionalFormatting sqref="H194">
    <cfRule type="notContainsBlanks" dxfId="59" priority="29">
      <formula>LEN(TRIM(H194))&gt;0</formula>
    </cfRule>
  </conditionalFormatting>
  <conditionalFormatting sqref="H221">
    <cfRule type="expression" dxfId="58" priority="41">
      <formula>$N$68=0</formula>
    </cfRule>
  </conditionalFormatting>
  <conditionalFormatting sqref="H8:I8">
    <cfRule type="cellIs" dxfId="57" priority="89" operator="greaterThan">
      <formula>0</formula>
    </cfRule>
  </conditionalFormatting>
  <conditionalFormatting sqref="H36:I36 B36:F52 H37:H42 H43:I44 H45:H50 H51:I51 H52">
    <cfRule type="expression" dxfId="56" priority="70">
      <formula>$M$44=1</formula>
    </cfRule>
  </conditionalFormatting>
  <conditionalFormatting sqref="H130:I130">
    <cfRule type="cellIs" dxfId="55" priority="42" operator="greaterThan">
      <formula>0</formula>
    </cfRule>
  </conditionalFormatting>
  <conditionalFormatting sqref="H158:I158 B158:F174 H159:H164 H165:I166 H167:H172 H173:I173 H174">
    <cfRule type="expression" dxfId="54" priority="23">
      <formula>$M$44=1</formula>
    </cfRule>
  </conditionalFormatting>
  <conditionalFormatting sqref="I54 I56:I57">
    <cfRule type="expression" dxfId="53" priority="7">
      <formula>$N$27&lt;&gt;4</formula>
    </cfRule>
  </conditionalFormatting>
  <conditionalFormatting sqref="I98:K105">
    <cfRule type="expression" dxfId="52" priority="60">
      <formula>$N$72=0</formula>
    </cfRule>
  </conditionalFormatting>
  <conditionalFormatting sqref="I102:K120">
    <cfRule type="expression" dxfId="51" priority="59">
      <formula>$N$72=0</formula>
    </cfRule>
  </conditionalFormatting>
  <conditionalFormatting sqref="I220:K227">
    <cfRule type="expression" dxfId="50" priority="13">
      <formula>$N$194=0</formula>
    </cfRule>
  </conditionalFormatting>
  <conditionalFormatting sqref="I224:K227 I228:J229 I230:K242">
    <cfRule type="expression" dxfId="49" priority="12">
      <formula>$N$194=0</formula>
    </cfRule>
  </conditionalFormatting>
  <dataValidations count="7">
    <dataValidation type="list" allowBlank="1" showInputMessage="1" showErrorMessage="1" sqref="F5 F8 F130" xr:uid="{00000000-0002-0000-0100-000000000000}">
      <formula1>$M$11:$M$13</formula1>
    </dataValidation>
    <dataValidation type="whole" operator="greaterThanOrEqual" allowBlank="1" showInputMessage="1" showErrorMessage="1" error="Nur positive Zahlen eingeben." sqref="F18:F25 F36:F42 H20:H25 F44:F49 F59:F67 E76:F79 H37:H42 F72 F27:F32 H56 F140:F147 F158:F164 H142:H147 F166:F171 F181:F189 E198:F201 H159:H164 F194 F149:F154 F54:F57 F176:F179 H178" xr:uid="{00000000-0002-0000-0100-000001000000}">
      <formula1>0</formula1>
    </dataValidation>
    <dataValidation operator="greaterThan" allowBlank="1" showInputMessage="1" showErrorMessage="1" sqref="F33:F34 F155:F156" xr:uid="{00000000-0002-0000-0100-000002000000}"/>
    <dataValidation type="whole" operator="greaterThanOrEqual" allowBlank="1" showInputMessage="1" showErrorMessage="1" sqref="F50 F172" xr:uid="{00000000-0002-0000-0100-000003000000}">
      <formula1>0</formula1>
    </dataValidation>
    <dataValidation type="list" allowBlank="1" showInputMessage="1" showErrorMessage="1" sqref="B8:C8 B130:C130" xr:uid="{00000000-0002-0000-0100-000004000000}">
      <formula1>$M$7:$M$9</formula1>
    </dataValidation>
    <dataValidation type="whole" operator="greaterThan" allowBlank="1" showInputMessage="1" showErrorMessage="1" sqref="H130" xr:uid="{00000000-0002-0000-0100-000005000000}">
      <formula1>0</formula1>
    </dataValidation>
    <dataValidation type="decimal" operator="greaterThan" allowBlank="1" showInputMessage="1" showErrorMessage="1" errorTitle="nur Zahlen eingeben" error="nur Zahlen eingeben" sqref="H5" xr:uid="{E39F8E41-86F1-4529-B5ED-20A0B21630FB}">
      <formula1>0</formula1>
    </dataValidation>
  </dataValidations>
  <pageMargins left="0.25" right="0.25" top="0.75" bottom="0.75" header="0.3" footer="0.3"/>
  <pageSetup paperSize="8" orientation="landscape" r:id="rId1"/>
  <ignoredErrors>
    <ignoredError sqref="H58" 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rgb="FFFFC000"/>
  </sheetPr>
  <dimension ref="A4:AC129"/>
  <sheetViews>
    <sheetView zoomScale="80" zoomScaleNormal="80" workbookViewId="0">
      <selection activeCell="N15" sqref="N15"/>
    </sheetView>
  </sheetViews>
  <sheetFormatPr baseColWidth="10" defaultColWidth="11.44140625" defaultRowHeight="13.2" x14ac:dyDescent="0.25"/>
  <cols>
    <col min="1" max="1" width="5" customWidth="1"/>
    <col min="2" max="2" width="17" customWidth="1"/>
    <col min="3" max="3" width="1" customWidth="1"/>
    <col min="4" max="4" width="30.5546875" customWidth="1"/>
    <col min="5" max="5" width="1.44140625" customWidth="1"/>
    <col min="6" max="6" width="22.44140625" customWidth="1"/>
    <col min="7" max="7" width="2.5546875" customWidth="1"/>
    <col min="8" max="8" width="31.44140625" customWidth="1"/>
    <col min="9" max="9" width="1" customWidth="1"/>
    <col min="10" max="10" width="20.44140625" customWidth="1"/>
    <col min="11" max="11" width="2.5546875" customWidth="1"/>
    <col min="12" max="12" width="14" customWidth="1"/>
    <col min="13" max="13" width="8" customWidth="1"/>
    <col min="14" max="15" width="8.44140625" customWidth="1"/>
    <col min="16" max="16" width="10.44140625" bestFit="1" customWidth="1"/>
    <col min="17" max="17" width="8.44140625" bestFit="1" customWidth="1"/>
    <col min="18" max="19" width="8.44140625" customWidth="1"/>
    <col min="20" max="20" width="10.44140625" customWidth="1"/>
    <col min="21" max="25" width="8.44140625" customWidth="1"/>
    <col min="26" max="26" width="7.44140625" customWidth="1"/>
    <col min="27" max="27" width="8.44140625" customWidth="1"/>
    <col min="28" max="28" width="14.44140625" customWidth="1"/>
    <col min="29" max="29" width="10.44140625" customWidth="1"/>
    <col min="30" max="30" width="6.44140625" customWidth="1"/>
  </cols>
  <sheetData>
    <row r="4" spans="1:17" ht="28.2" x14ac:dyDescent="0.5">
      <c r="B4" s="12" t="s">
        <v>51</v>
      </c>
    </row>
    <row r="5" spans="1:17" ht="28.2" x14ac:dyDescent="0.5">
      <c r="B5" s="12"/>
    </row>
    <row r="6" spans="1:17" ht="34.5" customHeight="1" x14ac:dyDescent="0.25">
      <c r="B6" s="1116" t="s">
        <v>61</v>
      </c>
      <c r="C6" s="1116"/>
      <c r="D6" s="1116"/>
      <c r="E6" s="1116"/>
      <c r="F6" s="1116"/>
      <c r="G6" s="1116"/>
      <c r="H6" s="1116"/>
      <c r="I6" s="1116"/>
      <c r="J6" s="1116"/>
      <c r="K6" s="1116"/>
      <c r="L6" s="1116"/>
      <c r="M6" s="1116"/>
      <c r="N6" s="1116"/>
      <c r="O6" s="1116"/>
      <c r="P6" s="1116"/>
      <c r="Q6" s="1116"/>
    </row>
    <row r="7" spans="1:17" ht="22.8" x14ac:dyDescent="0.4">
      <c r="A7" s="13"/>
      <c r="B7" s="1110" t="s">
        <v>45</v>
      </c>
      <c r="C7" s="1110"/>
      <c r="D7" s="1110"/>
      <c r="E7" s="1110"/>
      <c r="F7" s="1110"/>
      <c r="G7" s="1110"/>
      <c r="H7" s="1110"/>
      <c r="I7" s="1110"/>
      <c r="J7" s="1110"/>
      <c r="K7" s="1110"/>
      <c r="L7" s="1110"/>
      <c r="M7" s="1110"/>
      <c r="N7" s="1110"/>
      <c r="O7" s="1110"/>
      <c r="P7" s="1110"/>
      <c r="Q7" s="1110"/>
    </row>
    <row r="8" spans="1:17" ht="22.8" x14ac:dyDescent="0.4">
      <c r="A8" s="13"/>
      <c r="B8" s="1110"/>
      <c r="C8" s="1110"/>
      <c r="D8" s="1110"/>
      <c r="E8" s="1110"/>
      <c r="F8" s="1110"/>
      <c r="G8" s="1110"/>
      <c r="H8" s="1110"/>
      <c r="I8" s="1110"/>
      <c r="J8" s="1110"/>
      <c r="K8" s="1110"/>
      <c r="L8" s="1110"/>
      <c r="M8" s="1110"/>
      <c r="N8" s="1110"/>
      <c r="O8" s="1110"/>
      <c r="P8" s="1110"/>
      <c r="Q8" s="1110"/>
    </row>
    <row r="9" spans="1:17" ht="22.8" x14ac:dyDescent="0.4">
      <c r="A9" s="13"/>
      <c r="B9" s="54"/>
      <c r="C9" s="54"/>
      <c r="D9" s="54"/>
      <c r="E9" s="54"/>
      <c r="F9" s="54"/>
      <c r="G9" s="54"/>
      <c r="H9" s="54"/>
      <c r="I9" s="54"/>
      <c r="J9" s="54"/>
      <c r="K9" s="54"/>
      <c r="L9" s="54"/>
      <c r="M9" s="54"/>
      <c r="N9" s="54"/>
      <c r="O9" s="54"/>
      <c r="P9" s="54"/>
      <c r="Q9" s="54"/>
    </row>
    <row r="10" spans="1:17" ht="3.6" customHeight="1" x14ac:dyDescent="0.4">
      <c r="A10" s="13"/>
      <c r="B10" s="1"/>
      <c r="C10" s="1"/>
      <c r="D10" s="1"/>
      <c r="E10" s="1"/>
      <c r="F10" s="1"/>
      <c r="G10" s="1"/>
      <c r="H10" s="1"/>
      <c r="I10" s="1"/>
      <c r="J10" s="1"/>
      <c r="K10" s="1"/>
      <c r="L10" s="1"/>
      <c r="M10" s="1"/>
      <c r="N10" s="1"/>
      <c r="O10" s="1"/>
      <c r="P10" s="1"/>
      <c r="Q10" s="1"/>
    </row>
    <row r="11" spans="1:17" ht="15" customHeight="1" x14ac:dyDescent="0.4">
      <c r="A11" s="13"/>
      <c r="B11" s="1112" t="s">
        <v>16</v>
      </c>
      <c r="D11" s="4" t="s">
        <v>2</v>
      </c>
      <c r="F11" s="14" t="s">
        <v>54</v>
      </c>
      <c r="H11" s="4" t="s">
        <v>47</v>
      </c>
      <c r="J11" s="15">
        <v>0</v>
      </c>
      <c r="K11" s="11"/>
    </row>
    <row r="12" spans="1:17" ht="5.25" customHeight="1" x14ac:dyDescent="0.4">
      <c r="A12" s="13"/>
      <c r="B12" s="1112"/>
    </row>
    <row r="13" spans="1:17" ht="27" customHeight="1" x14ac:dyDescent="0.4">
      <c r="A13" s="13"/>
      <c r="B13" s="13"/>
      <c r="D13" s="4" t="s">
        <v>3</v>
      </c>
      <c r="F13" s="15"/>
      <c r="H13" s="4" t="s">
        <v>48</v>
      </c>
      <c r="J13" s="15" t="s">
        <v>89</v>
      </c>
      <c r="K13" s="11"/>
    </row>
    <row r="14" spans="1:17" ht="5.25" customHeight="1" x14ac:dyDescent="0.4">
      <c r="A14" s="13"/>
      <c r="B14" s="13"/>
      <c r="H14" s="4"/>
    </row>
    <row r="15" spans="1:17" ht="15" customHeight="1" x14ac:dyDescent="0.4">
      <c r="A15" s="13"/>
      <c r="B15" s="13"/>
      <c r="D15" s="4" t="s">
        <v>4</v>
      </c>
      <c r="F15" s="15">
        <v>60000</v>
      </c>
      <c r="H15" s="4" t="s">
        <v>5</v>
      </c>
      <c r="J15" s="15">
        <v>0</v>
      </c>
      <c r="K15" s="11"/>
    </row>
    <row r="16" spans="1:17" ht="5.25" customHeight="1" x14ac:dyDescent="0.4">
      <c r="A16" s="13"/>
      <c r="B16" s="13"/>
    </row>
    <row r="17" spans="1:29" ht="5.25" customHeight="1" x14ac:dyDescent="0.4">
      <c r="A17" s="13"/>
      <c r="B17" s="13"/>
    </row>
    <row r="18" spans="1:29" ht="15" customHeight="1" x14ac:dyDescent="0.4">
      <c r="A18" s="13"/>
      <c r="B18" s="13"/>
      <c r="D18" s="4" t="s">
        <v>41</v>
      </c>
      <c r="F18" s="14">
        <v>3</v>
      </c>
      <c r="H18" t="s">
        <v>30</v>
      </c>
      <c r="J18">
        <v>3</v>
      </c>
    </row>
    <row r="19" spans="1:29" ht="5.25" customHeight="1" x14ac:dyDescent="0.4">
      <c r="A19" s="13"/>
      <c r="B19" s="13"/>
      <c r="D19" s="4"/>
    </row>
    <row r="20" spans="1:29" ht="22.5" customHeight="1" x14ac:dyDescent="0.4">
      <c r="A20" s="13"/>
      <c r="D20" s="4"/>
    </row>
    <row r="21" spans="1:29" ht="5.25" customHeight="1" x14ac:dyDescent="0.4">
      <c r="A21" s="13"/>
      <c r="B21" s="16"/>
      <c r="C21" s="1"/>
      <c r="D21" s="17"/>
      <c r="E21" s="1"/>
      <c r="F21" s="1"/>
      <c r="G21" s="1"/>
      <c r="H21" s="1"/>
      <c r="I21" s="1"/>
      <c r="J21" s="1"/>
      <c r="K21" s="1"/>
      <c r="L21" s="1"/>
      <c r="M21" s="1"/>
      <c r="N21" s="1"/>
      <c r="O21" s="1"/>
      <c r="P21" s="1"/>
      <c r="Q21" s="1"/>
    </row>
    <row r="22" spans="1:29" ht="15" customHeight="1" x14ac:dyDescent="0.4">
      <c r="A22" s="13"/>
      <c r="B22" s="1112" t="s">
        <v>10</v>
      </c>
      <c r="D22" s="10" t="s">
        <v>17</v>
      </c>
      <c r="F22" s="14" t="s">
        <v>55</v>
      </c>
      <c r="H22" t="s">
        <v>22</v>
      </c>
      <c r="J22" s="18">
        <v>44593</v>
      </c>
      <c r="K22" s="9"/>
      <c r="L22" t="s">
        <v>39</v>
      </c>
      <c r="U22" t="s">
        <v>23</v>
      </c>
      <c r="V22" t="s">
        <v>24</v>
      </c>
      <c r="W22" t="s">
        <v>25</v>
      </c>
      <c r="X22" t="s">
        <v>26</v>
      </c>
      <c r="Y22" t="s">
        <v>27</v>
      </c>
      <c r="AB22" t="s">
        <v>35</v>
      </c>
      <c r="AC22">
        <f ca="1">DATEDIF(J22,TODAY(),"M")</f>
        <v>51</v>
      </c>
    </row>
    <row r="23" spans="1:29" ht="5.25" customHeight="1" x14ac:dyDescent="0.4">
      <c r="A23" s="13"/>
      <c r="B23" s="1112"/>
      <c r="D23" s="4"/>
      <c r="U23">
        <f t="shared" ref="U23:Y26" si="0">IF(M25="x",1,0)</f>
        <v>1</v>
      </c>
      <c r="V23">
        <f t="shared" si="0"/>
        <v>0</v>
      </c>
      <c r="W23">
        <f t="shared" si="0"/>
        <v>0</v>
      </c>
      <c r="X23">
        <f t="shared" si="0"/>
        <v>0</v>
      </c>
      <c r="Y23">
        <f t="shared" si="0"/>
        <v>0</v>
      </c>
    </row>
    <row r="24" spans="1:29" ht="15" customHeight="1" x14ac:dyDescent="0.4">
      <c r="A24" s="13"/>
      <c r="B24" s="13"/>
      <c r="D24" s="1113" t="s">
        <v>1</v>
      </c>
      <c r="F24" s="14" t="s">
        <v>49</v>
      </c>
      <c r="H24" t="s">
        <v>40</v>
      </c>
      <c r="J24" s="14" t="s">
        <v>15</v>
      </c>
      <c r="M24" t="s">
        <v>23</v>
      </c>
      <c r="N24" t="s">
        <v>24</v>
      </c>
      <c r="O24" t="s">
        <v>25</v>
      </c>
      <c r="P24" t="s">
        <v>26</v>
      </c>
      <c r="Q24" t="s">
        <v>27</v>
      </c>
      <c r="U24">
        <f t="shared" si="0"/>
        <v>1</v>
      </c>
      <c r="V24">
        <f t="shared" si="0"/>
        <v>0</v>
      </c>
      <c r="W24">
        <f t="shared" si="0"/>
        <v>0</v>
      </c>
      <c r="X24">
        <f t="shared" si="0"/>
        <v>0</v>
      </c>
      <c r="Y24">
        <f t="shared" si="0"/>
        <v>0</v>
      </c>
      <c r="AB24" t="s">
        <v>42</v>
      </c>
      <c r="AC24">
        <f>SUM(U24:Y24)</f>
        <v>1</v>
      </c>
    </row>
    <row r="25" spans="1:29" ht="15" customHeight="1" x14ac:dyDescent="0.4">
      <c r="A25" s="13"/>
      <c r="B25" s="13"/>
      <c r="D25" s="1113"/>
      <c r="F25" s="19"/>
      <c r="L25" t="s">
        <v>14</v>
      </c>
      <c r="M25" s="20" t="s">
        <v>56</v>
      </c>
      <c r="N25" s="21"/>
      <c r="O25" s="21"/>
      <c r="P25" s="21"/>
      <c r="Q25" s="21"/>
      <c r="U25">
        <f t="shared" si="0"/>
        <v>1</v>
      </c>
      <c r="V25">
        <f t="shared" si="0"/>
        <v>0</v>
      </c>
      <c r="W25">
        <f t="shared" si="0"/>
        <v>0</v>
      </c>
      <c r="X25">
        <f t="shared" si="0"/>
        <v>0</v>
      </c>
      <c r="Y25">
        <f t="shared" si="0"/>
        <v>0</v>
      </c>
    </row>
    <row r="26" spans="1:29" ht="15" customHeight="1" x14ac:dyDescent="0.4">
      <c r="A26" s="13"/>
      <c r="B26" s="13"/>
      <c r="D26" s="4" t="s">
        <v>0</v>
      </c>
      <c r="F26" s="22">
        <v>120</v>
      </c>
      <c r="G26" s="19"/>
      <c r="H26" t="s">
        <v>38</v>
      </c>
      <c r="L26" t="s">
        <v>12</v>
      </c>
      <c r="M26" s="23" t="s">
        <v>56</v>
      </c>
      <c r="N26" s="24"/>
      <c r="O26" s="24"/>
      <c r="P26" s="24"/>
      <c r="Q26" s="24"/>
      <c r="U26">
        <f t="shared" si="0"/>
        <v>0</v>
      </c>
      <c r="V26">
        <f t="shared" si="0"/>
        <v>0</v>
      </c>
      <c r="W26">
        <f t="shared" si="0"/>
        <v>0</v>
      </c>
      <c r="X26">
        <f t="shared" si="0"/>
        <v>0</v>
      </c>
      <c r="Y26">
        <f t="shared" si="0"/>
        <v>0</v>
      </c>
      <c r="Z26" t="s">
        <v>33</v>
      </c>
      <c r="AA26" t="s">
        <v>34</v>
      </c>
    </row>
    <row r="27" spans="1:29" ht="15.75" customHeight="1" x14ac:dyDescent="0.4">
      <c r="A27" s="13"/>
      <c r="B27" s="13"/>
      <c r="D27" s="4" t="s">
        <v>11</v>
      </c>
      <c r="F27" s="25"/>
      <c r="H27" s="5" t="s">
        <v>36</v>
      </c>
      <c r="J27" s="14"/>
      <c r="L27" t="s">
        <v>13</v>
      </c>
      <c r="M27" s="23" t="s">
        <v>56</v>
      </c>
      <c r="N27" s="24"/>
      <c r="O27" s="24"/>
      <c r="P27" s="24"/>
      <c r="Q27" s="24"/>
      <c r="T27" t="s">
        <v>28</v>
      </c>
      <c r="U27">
        <f>U23*4.5+U24*2.5+U25*3</f>
        <v>10</v>
      </c>
      <c r="V27">
        <f t="shared" ref="V27:Y27" si="1">V23*4.5+V24*2.5+V25*3</f>
        <v>0</v>
      </c>
      <c r="W27">
        <f t="shared" si="1"/>
        <v>0</v>
      </c>
      <c r="X27">
        <f t="shared" si="1"/>
        <v>0</v>
      </c>
      <c r="Y27">
        <f t="shared" si="1"/>
        <v>0</v>
      </c>
      <c r="Z27">
        <f>SUM(U27:Y27)</f>
        <v>10</v>
      </c>
      <c r="AA27">
        <f>Z27/10</f>
        <v>1</v>
      </c>
    </row>
    <row r="28" spans="1:29" ht="15" customHeight="1" x14ac:dyDescent="0.4">
      <c r="A28" s="13"/>
      <c r="B28" s="13"/>
      <c r="D28" s="4" t="s">
        <v>31</v>
      </c>
      <c r="F28" s="22"/>
      <c r="H28" s="5" t="s">
        <v>37</v>
      </c>
      <c r="J28" s="14"/>
      <c r="L28" t="s">
        <v>43</v>
      </c>
      <c r="M28" s="23"/>
      <c r="N28" s="24"/>
      <c r="O28" s="24"/>
      <c r="P28" s="24"/>
      <c r="Q28" s="24"/>
      <c r="T28" t="s">
        <v>29</v>
      </c>
      <c r="U28">
        <f>U23*1.5+U24*2.5+U25*2+U26*2</f>
        <v>6</v>
      </c>
      <c r="V28">
        <f>V23*1.5+V24*2.5+V25*2+V26*2</f>
        <v>0</v>
      </c>
      <c r="W28">
        <f>W23*1.5+W24*2.5+W25*2+W26*2</f>
        <v>0</v>
      </c>
      <c r="X28">
        <f>X23*1.5+X24*2.5+X25*2+X26*2</f>
        <v>0</v>
      </c>
      <c r="Y28">
        <f>Y23*1.5+Y24*2.5+Y25*2+Y26*2</f>
        <v>0</v>
      </c>
      <c r="Z28">
        <f>SUM(U28:Y28)</f>
        <v>6</v>
      </c>
      <c r="AA28">
        <f>Z28/8</f>
        <v>0.75</v>
      </c>
    </row>
    <row r="29" spans="1:29" ht="15" customHeight="1" x14ac:dyDescent="0.4">
      <c r="A29" s="13"/>
      <c r="B29" s="13"/>
      <c r="D29" s="4"/>
      <c r="F29" s="26"/>
    </row>
    <row r="30" spans="1:29" ht="4.3499999999999996" customHeight="1" x14ac:dyDescent="0.4">
      <c r="A30" s="13"/>
      <c r="B30" s="13"/>
      <c r="C30" s="1"/>
      <c r="D30" s="17"/>
      <c r="E30" s="1"/>
      <c r="F30" s="1"/>
      <c r="G30" s="1"/>
      <c r="H30" s="1"/>
      <c r="I30" s="1"/>
      <c r="J30" s="1"/>
      <c r="K30" s="1"/>
      <c r="L30" s="1"/>
      <c r="M30" s="1"/>
      <c r="N30" s="1"/>
      <c r="O30" s="1"/>
      <c r="P30" s="1"/>
      <c r="Q30" s="1"/>
    </row>
    <row r="31" spans="1:29" ht="15" customHeight="1" x14ac:dyDescent="0.4">
      <c r="A31" s="13"/>
      <c r="B31" s="13"/>
      <c r="D31" s="10" t="s">
        <v>18</v>
      </c>
      <c r="F31" s="14" t="s">
        <v>57</v>
      </c>
      <c r="H31" t="s">
        <v>22</v>
      </c>
      <c r="J31" s="18">
        <v>44927</v>
      </c>
      <c r="K31" s="9"/>
      <c r="L31" t="s">
        <v>39</v>
      </c>
    </row>
    <row r="32" spans="1:29" ht="5.25" customHeight="1" x14ac:dyDescent="0.4">
      <c r="A32" s="13"/>
      <c r="B32" s="13"/>
      <c r="D32" s="4"/>
    </row>
    <row r="33" spans="1:29" ht="15" customHeight="1" x14ac:dyDescent="0.4">
      <c r="A33" s="13"/>
      <c r="B33" s="13"/>
      <c r="D33" s="1113" t="s">
        <v>1</v>
      </c>
      <c r="F33" s="14" t="s">
        <v>15</v>
      </c>
      <c r="H33" t="s">
        <v>40</v>
      </c>
      <c r="J33" s="14" t="s">
        <v>15</v>
      </c>
      <c r="M33" t="s">
        <v>23</v>
      </c>
      <c r="N33" t="s">
        <v>24</v>
      </c>
      <c r="O33" t="s">
        <v>25</v>
      </c>
      <c r="P33" t="s">
        <v>26</v>
      </c>
      <c r="Q33" t="s">
        <v>27</v>
      </c>
      <c r="U33">
        <f t="shared" ref="U33:Y36" si="2">IF(M34="x",1,0)</f>
        <v>0</v>
      </c>
      <c r="V33">
        <f t="shared" si="2"/>
        <v>0</v>
      </c>
      <c r="W33">
        <f t="shared" si="2"/>
        <v>0</v>
      </c>
      <c r="X33">
        <f t="shared" si="2"/>
        <v>0</v>
      </c>
      <c r="Y33">
        <f t="shared" si="2"/>
        <v>0</v>
      </c>
      <c r="AB33" t="s">
        <v>35</v>
      </c>
      <c r="AC33">
        <f ca="1">DATEDIF(J31,TODAY(),"M")</f>
        <v>40</v>
      </c>
    </row>
    <row r="34" spans="1:29" ht="15" customHeight="1" x14ac:dyDescent="0.4">
      <c r="A34" s="13"/>
      <c r="B34" s="13"/>
      <c r="D34" s="1113"/>
      <c r="L34" t="s">
        <v>14</v>
      </c>
      <c r="M34" s="20"/>
      <c r="N34" s="21"/>
      <c r="O34" s="21"/>
      <c r="P34" s="21"/>
      <c r="Q34" s="21"/>
      <c r="U34">
        <f t="shared" si="2"/>
        <v>0</v>
      </c>
      <c r="V34">
        <f t="shared" si="2"/>
        <v>0</v>
      </c>
      <c r="W34">
        <f t="shared" si="2"/>
        <v>0</v>
      </c>
      <c r="X34">
        <f t="shared" si="2"/>
        <v>0</v>
      </c>
      <c r="Y34">
        <f t="shared" si="2"/>
        <v>0</v>
      </c>
    </row>
    <row r="35" spans="1:29" ht="15" customHeight="1" x14ac:dyDescent="0.4">
      <c r="A35" s="13"/>
      <c r="B35" s="13"/>
      <c r="D35" s="4" t="s">
        <v>0</v>
      </c>
      <c r="F35" s="22"/>
      <c r="H35" t="s">
        <v>38</v>
      </c>
      <c r="L35" t="s">
        <v>12</v>
      </c>
      <c r="M35" s="23"/>
      <c r="N35" s="24"/>
      <c r="O35" s="24"/>
      <c r="P35" s="24"/>
      <c r="Q35" s="24"/>
      <c r="U35">
        <f t="shared" si="2"/>
        <v>0</v>
      </c>
      <c r="V35">
        <f t="shared" si="2"/>
        <v>0</v>
      </c>
      <c r="W35">
        <f t="shared" si="2"/>
        <v>0</v>
      </c>
      <c r="X35">
        <f t="shared" si="2"/>
        <v>0</v>
      </c>
      <c r="Y35">
        <f t="shared" si="2"/>
        <v>0</v>
      </c>
      <c r="AB35" t="s">
        <v>42</v>
      </c>
      <c r="AC35">
        <f>SUM(U34:Y34)</f>
        <v>0</v>
      </c>
    </row>
    <row r="36" spans="1:29" ht="15" customHeight="1" x14ac:dyDescent="0.4">
      <c r="A36" s="13"/>
      <c r="B36" s="13"/>
      <c r="D36" s="4" t="s">
        <v>11</v>
      </c>
      <c r="F36" s="22">
        <v>10</v>
      </c>
      <c r="H36" s="5" t="s">
        <v>36</v>
      </c>
      <c r="J36" s="14">
        <v>20</v>
      </c>
      <c r="L36" t="s">
        <v>13</v>
      </c>
      <c r="M36" s="23"/>
      <c r="N36" s="24"/>
      <c r="O36" s="24"/>
      <c r="P36" s="24"/>
      <c r="Q36" s="24"/>
      <c r="U36">
        <f t="shared" si="2"/>
        <v>0</v>
      </c>
      <c r="V36">
        <f t="shared" si="2"/>
        <v>0</v>
      </c>
      <c r="W36">
        <f t="shared" si="2"/>
        <v>0</v>
      </c>
      <c r="X36">
        <f t="shared" si="2"/>
        <v>0</v>
      </c>
      <c r="Y36">
        <f t="shared" si="2"/>
        <v>0</v>
      </c>
      <c r="Z36" t="s">
        <v>33</v>
      </c>
      <c r="AA36" t="s">
        <v>34</v>
      </c>
    </row>
    <row r="37" spans="1:29" ht="15" customHeight="1" x14ac:dyDescent="0.4">
      <c r="A37" s="13"/>
      <c r="B37" s="13"/>
      <c r="D37" s="4" t="s">
        <v>31</v>
      </c>
      <c r="F37" s="22"/>
      <c r="H37" s="5" t="s">
        <v>37</v>
      </c>
      <c r="J37" s="14">
        <v>2</v>
      </c>
      <c r="L37" t="s">
        <v>43</v>
      </c>
      <c r="M37" s="23"/>
      <c r="N37" s="24"/>
      <c r="O37" s="24"/>
      <c r="P37" s="24"/>
      <c r="Q37" s="24"/>
      <c r="T37" t="s">
        <v>28</v>
      </c>
      <c r="U37">
        <f>U33*4.5+U34*2.5+U35*3</f>
        <v>0</v>
      </c>
      <c r="V37">
        <f t="shared" ref="V37:Y37" si="3">V33*4.5+V34*2.5+V35*3</f>
        <v>0</v>
      </c>
      <c r="W37">
        <f t="shared" si="3"/>
        <v>0</v>
      </c>
      <c r="X37">
        <f t="shared" si="3"/>
        <v>0</v>
      </c>
      <c r="Y37">
        <f t="shared" si="3"/>
        <v>0</v>
      </c>
      <c r="Z37">
        <f>SUM(U37:Y37)</f>
        <v>0</v>
      </c>
      <c r="AA37">
        <f>Z37/10</f>
        <v>0</v>
      </c>
    </row>
    <row r="38" spans="1:29" ht="15.6" customHeight="1" x14ac:dyDescent="0.4">
      <c r="A38" s="13"/>
      <c r="B38" s="13"/>
      <c r="D38" s="4"/>
      <c r="T38" t="s">
        <v>29</v>
      </c>
      <c r="U38">
        <f>U33*1.5+U34*2.5+U35*2+U36*2</f>
        <v>0</v>
      </c>
      <c r="V38">
        <f>V33*1.5+V34*2.5+V35*2+V36*2</f>
        <v>0</v>
      </c>
      <c r="W38">
        <f>W33*1.5+W34*2.5+W35*2+W36*2</f>
        <v>0</v>
      </c>
      <c r="X38">
        <f>X33*1.5+X34*2.5+X35*2+X36*2</f>
        <v>0</v>
      </c>
      <c r="Y38">
        <f>Y33*1.5+Y34*2.5+Y35*2+Y36*2</f>
        <v>0</v>
      </c>
      <c r="Z38">
        <f>SUM(U38:Y38)</f>
        <v>0</v>
      </c>
      <c r="AA38">
        <f>Z38/8</f>
        <v>0</v>
      </c>
    </row>
    <row r="39" spans="1:29" ht="4.3499999999999996" customHeight="1" x14ac:dyDescent="0.4">
      <c r="A39" s="13"/>
      <c r="B39" s="13"/>
      <c r="C39" s="1"/>
      <c r="D39" s="17"/>
      <c r="E39" s="1"/>
      <c r="F39" s="1"/>
      <c r="G39" s="1"/>
      <c r="H39" s="1"/>
      <c r="I39" s="1"/>
      <c r="J39" s="1"/>
      <c r="K39" s="1"/>
      <c r="L39" s="1"/>
      <c r="M39" s="1"/>
      <c r="N39" s="1"/>
      <c r="O39" s="1"/>
      <c r="P39" s="1"/>
      <c r="Q39" s="1"/>
    </row>
    <row r="40" spans="1:29" ht="15" customHeight="1" x14ac:dyDescent="0.4">
      <c r="A40" s="13"/>
      <c r="B40" s="13"/>
      <c r="D40" s="10" t="s">
        <v>19</v>
      </c>
      <c r="F40" s="14" t="s">
        <v>58</v>
      </c>
      <c r="H40" t="s">
        <v>22</v>
      </c>
      <c r="J40" s="18">
        <v>44927</v>
      </c>
      <c r="K40" s="9"/>
      <c r="L40" t="s">
        <v>39</v>
      </c>
    </row>
    <row r="41" spans="1:29" ht="4.3499999999999996" customHeight="1" x14ac:dyDescent="0.4">
      <c r="A41" s="13"/>
      <c r="B41" s="13"/>
      <c r="D41" s="4"/>
    </row>
    <row r="42" spans="1:29" ht="15" customHeight="1" x14ac:dyDescent="0.4">
      <c r="A42" s="13"/>
      <c r="B42" s="13"/>
      <c r="D42" s="1113" t="s">
        <v>1</v>
      </c>
      <c r="F42" s="14" t="s">
        <v>15</v>
      </c>
      <c r="H42" t="s">
        <v>40</v>
      </c>
      <c r="J42" s="14" t="s">
        <v>15</v>
      </c>
      <c r="M42" t="s">
        <v>23</v>
      </c>
      <c r="N42" t="s">
        <v>24</v>
      </c>
      <c r="O42" t="s">
        <v>25</v>
      </c>
      <c r="P42" t="s">
        <v>26</v>
      </c>
      <c r="Q42" t="s">
        <v>27</v>
      </c>
      <c r="U42">
        <f t="shared" ref="U42:Y45" si="4">IF(M43="x",1,0)</f>
        <v>1</v>
      </c>
      <c r="V42">
        <f t="shared" si="4"/>
        <v>0</v>
      </c>
      <c r="W42">
        <f t="shared" si="4"/>
        <v>0</v>
      </c>
      <c r="X42">
        <f t="shared" si="4"/>
        <v>0</v>
      </c>
      <c r="Y42">
        <f t="shared" si="4"/>
        <v>0</v>
      </c>
      <c r="AB42" t="s">
        <v>35</v>
      </c>
      <c r="AC42">
        <f ca="1">DATEDIF(J40,TODAY(),"M")</f>
        <v>40</v>
      </c>
    </row>
    <row r="43" spans="1:29" ht="15" customHeight="1" x14ac:dyDescent="0.4">
      <c r="A43" s="13"/>
      <c r="B43" s="13"/>
      <c r="D43" s="1113"/>
      <c r="L43" t="s">
        <v>14</v>
      </c>
      <c r="M43" s="20" t="s">
        <v>56</v>
      </c>
      <c r="N43" s="21"/>
      <c r="O43" s="21"/>
      <c r="P43" s="21"/>
      <c r="Q43" s="21"/>
      <c r="U43">
        <f t="shared" si="4"/>
        <v>1</v>
      </c>
      <c r="V43">
        <f t="shared" si="4"/>
        <v>0</v>
      </c>
      <c r="W43">
        <f t="shared" si="4"/>
        <v>0</v>
      </c>
      <c r="X43">
        <f t="shared" si="4"/>
        <v>0</v>
      </c>
      <c r="Y43">
        <f t="shared" si="4"/>
        <v>0</v>
      </c>
    </row>
    <row r="44" spans="1:29" ht="15" customHeight="1" x14ac:dyDescent="0.4">
      <c r="A44" s="13"/>
      <c r="B44" s="13"/>
      <c r="D44" s="4" t="s">
        <v>0</v>
      </c>
      <c r="F44" s="22">
        <v>70</v>
      </c>
      <c r="H44" t="s">
        <v>38</v>
      </c>
      <c r="L44" t="s">
        <v>12</v>
      </c>
      <c r="M44" s="23" t="s">
        <v>56</v>
      </c>
      <c r="N44" s="24"/>
      <c r="O44" s="24"/>
      <c r="P44" s="24"/>
      <c r="Q44" s="24"/>
      <c r="U44">
        <f t="shared" si="4"/>
        <v>1</v>
      </c>
      <c r="V44">
        <f t="shared" si="4"/>
        <v>0</v>
      </c>
      <c r="W44">
        <f t="shared" si="4"/>
        <v>0</v>
      </c>
      <c r="X44">
        <f t="shared" si="4"/>
        <v>0</v>
      </c>
      <c r="Y44">
        <f t="shared" si="4"/>
        <v>0</v>
      </c>
      <c r="AB44" t="s">
        <v>42</v>
      </c>
      <c r="AC44">
        <f>SUM(U43:Y43)</f>
        <v>1</v>
      </c>
    </row>
    <row r="45" spans="1:29" ht="15" customHeight="1" x14ac:dyDescent="0.4">
      <c r="A45" s="13"/>
      <c r="B45" s="13"/>
      <c r="D45" s="4" t="s">
        <v>11</v>
      </c>
      <c r="F45" s="22">
        <v>10</v>
      </c>
      <c r="H45" s="5" t="s">
        <v>36</v>
      </c>
      <c r="J45" s="14">
        <v>20</v>
      </c>
      <c r="L45" t="s">
        <v>13</v>
      </c>
      <c r="M45" s="23" t="s">
        <v>56</v>
      </c>
      <c r="N45" s="24"/>
      <c r="O45" s="24"/>
      <c r="P45" s="24"/>
      <c r="Q45" s="24"/>
      <c r="U45">
        <f t="shared" si="4"/>
        <v>1</v>
      </c>
      <c r="V45">
        <f t="shared" si="4"/>
        <v>0</v>
      </c>
      <c r="W45">
        <f t="shared" si="4"/>
        <v>0</v>
      </c>
      <c r="X45">
        <f t="shared" si="4"/>
        <v>0</v>
      </c>
      <c r="Y45">
        <f t="shared" si="4"/>
        <v>0</v>
      </c>
      <c r="Z45" t="s">
        <v>33</v>
      </c>
      <c r="AA45" t="s">
        <v>34</v>
      </c>
    </row>
    <row r="46" spans="1:29" ht="15" customHeight="1" x14ac:dyDescent="0.4">
      <c r="A46" s="13"/>
      <c r="B46" s="13"/>
      <c r="D46" s="4" t="s">
        <v>31</v>
      </c>
      <c r="F46" s="22"/>
      <c r="H46" s="5" t="s">
        <v>37</v>
      </c>
      <c r="J46" s="14">
        <v>2</v>
      </c>
      <c r="L46" t="s">
        <v>43</v>
      </c>
      <c r="M46" s="23" t="s">
        <v>56</v>
      </c>
      <c r="N46" s="24"/>
      <c r="O46" s="24"/>
      <c r="P46" s="24"/>
      <c r="Q46" s="24"/>
      <c r="T46" t="s">
        <v>28</v>
      </c>
      <c r="U46">
        <f>U42*4.5+U43*2.5+U44*3</f>
        <v>10</v>
      </c>
      <c r="V46">
        <f>V42*4.5+V43*2.5+V44*3</f>
        <v>0</v>
      </c>
      <c r="W46">
        <f>W42*4.5+W43*2.5+W44*3</f>
        <v>0</v>
      </c>
      <c r="X46">
        <f>X42*4.5+X43*2.5+X44*3</f>
        <v>0</v>
      </c>
      <c r="Y46">
        <f>Y42*4.5+Y43*2.5+Y44*3</f>
        <v>0</v>
      </c>
      <c r="Z46">
        <f>SUM(U46:Y46)</f>
        <v>10</v>
      </c>
      <c r="AA46">
        <f>Z46/10</f>
        <v>1</v>
      </c>
    </row>
    <row r="47" spans="1:29" ht="15" customHeight="1" x14ac:dyDescent="0.4">
      <c r="A47" s="13"/>
      <c r="B47" s="13"/>
      <c r="D47" s="4"/>
      <c r="T47" t="s">
        <v>29</v>
      </c>
      <c r="U47">
        <f>U42*1.5+U43*2.5+U44*2+U45*2</f>
        <v>8</v>
      </c>
      <c r="V47">
        <f>V42*1.5+V43*2.5+V44*2+V45*2</f>
        <v>0</v>
      </c>
      <c r="W47">
        <f>W42*1.5+W43*2.5+W44*2+W45*2</f>
        <v>0</v>
      </c>
      <c r="X47">
        <f>X42*1.5+X43*2.5+X44*2+X45*2</f>
        <v>0</v>
      </c>
      <c r="Y47">
        <f>Y42*1.5+Y43*2.5+Y44*2+Y45*2</f>
        <v>0</v>
      </c>
      <c r="Z47">
        <f>SUM(U47:Y47)</f>
        <v>8</v>
      </c>
      <c r="AA47">
        <f>Z47/8</f>
        <v>1</v>
      </c>
    </row>
    <row r="48" spans="1:29" ht="4.3499999999999996" customHeight="1" x14ac:dyDescent="0.4">
      <c r="A48" s="13"/>
      <c r="B48" s="13"/>
      <c r="C48" s="1"/>
      <c r="D48" s="17"/>
      <c r="E48" s="1"/>
      <c r="F48" s="1"/>
      <c r="G48" s="1"/>
      <c r="H48" s="1"/>
      <c r="I48" s="1"/>
      <c r="J48" s="1"/>
      <c r="K48" s="1"/>
      <c r="L48" s="1"/>
      <c r="M48" s="1"/>
      <c r="N48" s="1"/>
      <c r="O48" s="1"/>
      <c r="P48" s="1"/>
      <c r="Q48" s="1"/>
    </row>
    <row r="49" spans="1:29" ht="15" customHeight="1" x14ac:dyDescent="0.4">
      <c r="A49" s="13"/>
      <c r="B49" s="13"/>
      <c r="D49" s="10" t="s">
        <v>20</v>
      </c>
      <c r="F49" s="14" t="s">
        <v>53</v>
      </c>
      <c r="H49" t="s">
        <v>22</v>
      </c>
      <c r="J49" s="18"/>
      <c r="K49" s="9"/>
      <c r="L49" t="s">
        <v>39</v>
      </c>
    </row>
    <row r="50" spans="1:29" ht="5.25" customHeight="1" x14ac:dyDescent="0.4">
      <c r="A50" s="13"/>
      <c r="B50" s="13"/>
      <c r="D50" s="4"/>
    </row>
    <row r="51" spans="1:29" ht="15" customHeight="1" x14ac:dyDescent="0.4">
      <c r="A51" s="13"/>
      <c r="B51" s="13"/>
      <c r="D51" s="1113" t="s">
        <v>1</v>
      </c>
      <c r="F51" s="14" t="s">
        <v>15</v>
      </c>
      <c r="H51" t="s">
        <v>40</v>
      </c>
      <c r="J51" s="14" t="s">
        <v>15</v>
      </c>
      <c r="M51" t="s">
        <v>23</v>
      </c>
      <c r="N51" t="s">
        <v>24</v>
      </c>
      <c r="O51" t="s">
        <v>25</v>
      </c>
      <c r="P51" t="s">
        <v>26</v>
      </c>
      <c r="Q51" t="s">
        <v>27</v>
      </c>
      <c r="U51">
        <f t="shared" ref="U51:Y54" si="5">IF(M52="x",1,0)</f>
        <v>0</v>
      </c>
      <c r="V51">
        <f t="shared" si="5"/>
        <v>0</v>
      </c>
      <c r="W51">
        <f t="shared" si="5"/>
        <v>0</v>
      </c>
      <c r="X51">
        <f t="shared" si="5"/>
        <v>0</v>
      </c>
      <c r="Y51">
        <f t="shared" si="5"/>
        <v>0</v>
      </c>
      <c r="AB51" t="s">
        <v>35</v>
      </c>
      <c r="AC51">
        <f ca="1">DATEDIF(J49,TODAY(),"M")</f>
        <v>1516</v>
      </c>
    </row>
    <row r="52" spans="1:29" ht="15" customHeight="1" x14ac:dyDescent="0.4">
      <c r="A52" s="13"/>
      <c r="B52" s="13"/>
      <c r="D52" s="1113"/>
      <c r="L52" t="s">
        <v>14</v>
      </c>
      <c r="M52" s="20"/>
      <c r="N52" s="21"/>
      <c r="O52" s="21"/>
      <c r="P52" s="21"/>
      <c r="Q52" s="21"/>
      <c r="U52">
        <f t="shared" si="5"/>
        <v>0</v>
      </c>
      <c r="V52">
        <f t="shared" si="5"/>
        <v>0</v>
      </c>
      <c r="W52">
        <f t="shared" si="5"/>
        <v>0</v>
      </c>
      <c r="X52">
        <f t="shared" si="5"/>
        <v>0</v>
      </c>
      <c r="Y52">
        <f t="shared" si="5"/>
        <v>0</v>
      </c>
    </row>
    <row r="53" spans="1:29" ht="15" customHeight="1" x14ac:dyDescent="0.4">
      <c r="A53" s="13"/>
      <c r="B53" s="13"/>
      <c r="D53" s="4" t="s">
        <v>0</v>
      </c>
      <c r="F53" s="22"/>
      <c r="H53" t="s">
        <v>38</v>
      </c>
      <c r="L53" t="s">
        <v>12</v>
      </c>
      <c r="M53" s="23"/>
      <c r="N53" s="24"/>
      <c r="O53" s="24"/>
      <c r="P53" s="24"/>
      <c r="Q53" s="24"/>
      <c r="U53">
        <f t="shared" si="5"/>
        <v>0</v>
      </c>
      <c r="V53">
        <f t="shared" si="5"/>
        <v>0</v>
      </c>
      <c r="W53">
        <f t="shared" si="5"/>
        <v>0</v>
      </c>
      <c r="X53">
        <f t="shared" si="5"/>
        <v>0</v>
      </c>
      <c r="Y53">
        <f t="shared" si="5"/>
        <v>0</v>
      </c>
      <c r="AB53" t="s">
        <v>42</v>
      </c>
      <c r="AC53">
        <f>SUM(U52:Y52)</f>
        <v>0</v>
      </c>
    </row>
    <row r="54" spans="1:29" ht="15" customHeight="1" x14ac:dyDescent="0.4">
      <c r="A54" s="13"/>
      <c r="B54" s="13"/>
      <c r="D54" s="4" t="s">
        <v>11</v>
      </c>
      <c r="F54" s="22"/>
      <c r="H54" s="5" t="s">
        <v>36</v>
      </c>
      <c r="J54" s="14"/>
      <c r="L54" t="s">
        <v>13</v>
      </c>
      <c r="M54" s="23"/>
      <c r="N54" s="24"/>
      <c r="O54" s="24"/>
      <c r="P54" s="24"/>
      <c r="Q54" s="24"/>
      <c r="U54">
        <f t="shared" si="5"/>
        <v>0</v>
      </c>
      <c r="V54">
        <f t="shared" si="5"/>
        <v>0</v>
      </c>
      <c r="W54">
        <f t="shared" si="5"/>
        <v>0</v>
      </c>
      <c r="X54">
        <f t="shared" si="5"/>
        <v>0</v>
      </c>
      <c r="Y54">
        <f t="shared" si="5"/>
        <v>0</v>
      </c>
      <c r="Z54" t="s">
        <v>33</v>
      </c>
      <c r="AA54" t="s">
        <v>34</v>
      </c>
    </row>
    <row r="55" spans="1:29" ht="15" customHeight="1" x14ac:dyDescent="0.4">
      <c r="A55" s="13"/>
      <c r="B55" s="13"/>
      <c r="D55" s="4" t="s">
        <v>31</v>
      </c>
      <c r="F55" s="22"/>
      <c r="H55" s="5" t="s">
        <v>37</v>
      </c>
      <c r="J55" s="14"/>
      <c r="L55" t="s">
        <v>43</v>
      </c>
      <c r="M55" s="23"/>
      <c r="N55" s="24"/>
      <c r="O55" s="24"/>
      <c r="P55" s="24"/>
      <c r="Q55" s="24"/>
      <c r="T55" t="s">
        <v>28</v>
      </c>
      <c r="U55">
        <f>U51*4.5+U52*2.5+U53*3</f>
        <v>0</v>
      </c>
      <c r="V55">
        <f t="shared" ref="V55:Y55" si="6">V51*4.5+V52*2.5+V53*3</f>
        <v>0</v>
      </c>
      <c r="W55">
        <f t="shared" si="6"/>
        <v>0</v>
      </c>
      <c r="X55">
        <f t="shared" si="6"/>
        <v>0</v>
      </c>
      <c r="Y55">
        <f t="shared" si="6"/>
        <v>0</v>
      </c>
      <c r="Z55">
        <f>SUM(U55:Y55)</f>
        <v>0</v>
      </c>
      <c r="AA55">
        <f>Z55/10</f>
        <v>0</v>
      </c>
    </row>
    <row r="56" spans="1:29" ht="11.85" customHeight="1" x14ac:dyDescent="0.4">
      <c r="A56" s="13"/>
      <c r="B56" s="13"/>
      <c r="D56" s="4"/>
      <c r="T56" t="s">
        <v>29</v>
      </c>
      <c r="U56">
        <f>U51*1.5+U52*2.5+U53*2+U54*2</f>
        <v>0</v>
      </c>
      <c r="V56">
        <f>V51*1.5+V52*2.5+V53*2+V54*2</f>
        <v>0</v>
      </c>
      <c r="W56">
        <f>W51*1.5+W52*2.5+W53*2+W54*2</f>
        <v>0</v>
      </c>
      <c r="X56">
        <f>X51*1.5+X52*2.5+X53*2+X54*2</f>
        <v>0</v>
      </c>
      <c r="Y56">
        <f>Y51*1.5+Y52*2.5+Y53*2+Y54*2</f>
        <v>0</v>
      </c>
      <c r="Z56">
        <f>SUM(U56:Y56)</f>
        <v>0</v>
      </c>
      <c r="AA56">
        <f>Z56/8</f>
        <v>0</v>
      </c>
    </row>
    <row r="57" spans="1:29" ht="5.0999999999999996" customHeight="1" x14ac:dyDescent="0.4">
      <c r="A57" s="13"/>
      <c r="B57" s="13"/>
      <c r="C57" s="1"/>
      <c r="D57" s="17"/>
      <c r="E57" s="1"/>
      <c r="F57" s="1"/>
      <c r="G57" s="1"/>
      <c r="H57" s="1"/>
      <c r="I57" s="1"/>
      <c r="J57" s="1"/>
      <c r="K57" s="1"/>
      <c r="L57" s="1"/>
      <c r="M57" s="1"/>
      <c r="N57" s="1"/>
      <c r="O57" s="1"/>
      <c r="P57" s="1"/>
      <c r="Q57" s="1"/>
    </row>
    <row r="58" spans="1:29" ht="15" customHeight="1" x14ac:dyDescent="0.4">
      <c r="A58" s="13"/>
      <c r="B58" s="13"/>
      <c r="D58" s="10" t="s">
        <v>21</v>
      </c>
      <c r="F58" s="14" t="s">
        <v>53</v>
      </c>
      <c r="H58" t="s">
        <v>22</v>
      </c>
      <c r="J58" s="18"/>
      <c r="K58" s="9"/>
      <c r="L58" t="s">
        <v>39</v>
      </c>
    </row>
    <row r="59" spans="1:29" ht="5.25" customHeight="1" x14ac:dyDescent="0.4">
      <c r="A59" s="13"/>
      <c r="B59" s="13"/>
      <c r="D59" s="4"/>
      <c r="J59" s="9"/>
      <c r="K59" s="9"/>
    </row>
    <row r="60" spans="1:29" ht="15" customHeight="1" x14ac:dyDescent="0.4">
      <c r="A60" s="13"/>
      <c r="B60" s="13"/>
      <c r="D60" s="1113" t="s">
        <v>1</v>
      </c>
      <c r="F60" s="14" t="s">
        <v>15</v>
      </c>
      <c r="H60" t="s">
        <v>40</v>
      </c>
      <c r="J60" s="14" t="s">
        <v>15</v>
      </c>
      <c r="M60" t="s">
        <v>23</v>
      </c>
      <c r="N60" t="s">
        <v>24</v>
      </c>
      <c r="O60" t="s">
        <v>25</v>
      </c>
      <c r="P60" t="s">
        <v>26</v>
      </c>
      <c r="Q60" t="s">
        <v>27</v>
      </c>
      <c r="U60">
        <f t="shared" ref="U60:Y63" si="7">IF(M61="x",1,0)</f>
        <v>0</v>
      </c>
      <c r="V60">
        <f t="shared" si="7"/>
        <v>0</v>
      </c>
      <c r="W60">
        <f t="shared" si="7"/>
        <v>0</v>
      </c>
      <c r="X60">
        <f t="shared" si="7"/>
        <v>0</v>
      </c>
      <c r="Y60">
        <f t="shared" si="7"/>
        <v>0</v>
      </c>
    </row>
    <row r="61" spans="1:29" ht="15" customHeight="1" x14ac:dyDescent="0.4">
      <c r="A61" s="13"/>
      <c r="B61" s="13"/>
      <c r="D61" s="1113"/>
      <c r="L61" t="s">
        <v>14</v>
      </c>
      <c r="M61" s="20"/>
      <c r="N61" s="21"/>
      <c r="O61" s="21"/>
      <c r="P61" s="21"/>
      <c r="Q61" s="21"/>
      <c r="U61">
        <f t="shared" si="7"/>
        <v>0</v>
      </c>
      <c r="V61">
        <f t="shared" si="7"/>
        <v>0</v>
      </c>
      <c r="W61">
        <f t="shared" si="7"/>
        <v>0</v>
      </c>
      <c r="X61">
        <f t="shared" si="7"/>
        <v>0</v>
      </c>
      <c r="Y61">
        <f t="shared" si="7"/>
        <v>0</v>
      </c>
      <c r="AB61" t="s">
        <v>35</v>
      </c>
      <c r="AC61">
        <f ca="1">DATEDIF(J58,TODAY(),"M")</f>
        <v>1516</v>
      </c>
    </row>
    <row r="62" spans="1:29" ht="15" customHeight="1" x14ac:dyDescent="0.4">
      <c r="A62" s="13"/>
      <c r="B62" s="13"/>
      <c r="D62" s="4" t="s">
        <v>0</v>
      </c>
      <c r="F62" s="22"/>
      <c r="H62" t="s">
        <v>38</v>
      </c>
      <c r="L62" t="s">
        <v>12</v>
      </c>
      <c r="M62" s="23"/>
      <c r="N62" s="24"/>
      <c r="O62" s="24"/>
      <c r="P62" s="24"/>
      <c r="Q62" s="24"/>
      <c r="U62">
        <f t="shared" si="7"/>
        <v>0</v>
      </c>
      <c r="V62">
        <f t="shared" si="7"/>
        <v>0</v>
      </c>
      <c r="W62">
        <f t="shared" si="7"/>
        <v>0</v>
      </c>
      <c r="X62">
        <f t="shared" si="7"/>
        <v>0</v>
      </c>
      <c r="Y62">
        <f t="shared" si="7"/>
        <v>0</v>
      </c>
    </row>
    <row r="63" spans="1:29" ht="15" customHeight="1" x14ac:dyDescent="0.4">
      <c r="A63" s="13"/>
      <c r="B63" s="13"/>
      <c r="D63" s="4" t="s">
        <v>11</v>
      </c>
      <c r="F63" s="22"/>
      <c r="H63" s="5" t="s">
        <v>36</v>
      </c>
      <c r="J63" s="14"/>
      <c r="L63" t="s">
        <v>13</v>
      </c>
      <c r="M63" s="23"/>
      <c r="N63" s="24"/>
      <c r="O63" s="24"/>
      <c r="P63" s="24"/>
      <c r="Q63" s="24"/>
      <c r="U63">
        <f t="shared" si="7"/>
        <v>0</v>
      </c>
      <c r="V63">
        <f t="shared" si="7"/>
        <v>0</v>
      </c>
      <c r="W63">
        <f t="shared" si="7"/>
        <v>0</v>
      </c>
      <c r="X63">
        <f t="shared" si="7"/>
        <v>0</v>
      </c>
      <c r="Y63">
        <f t="shared" si="7"/>
        <v>0</v>
      </c>
      <c r="Z63" t="s">
        <v>33</v>
      </c>
      <c r="AA63" t="s">
        <v>34</v>
      </c>
      <c r="AB63" t="s">
        <v>42</v>
      </c>
      <c r="AC63">
        <f>SUM(U61:Y61)</f>
        <v>0</v>
      </c>
    </row>
    <row r="64" spans="1:29" ht="15" customHeight="1" x14ac:dyDescent="0.4">
      <c r="A64" s="13"/>
      <c r="B64" s="13"/>
      <c r="D64" s="4" t="s">
        <v>31</v>
      </c>
      <c r="F64" s="22"/>
      <c r="H64" s="5" t="s">
        <v>37</v>
      </c>
      <c r="J64" s="14"/>
      <c r="L64" t="s">
        <v>43</v>
      </c>
      <c r="M64" s="23"/>
      <c r="N64" s="24"/>
      <c r="O64" s="24"/>
      <c r="P64" s="24"/>
      <c r="Q64" s="24"/>
      <c r="T64" t="s">
        <v>28</v>
      </c>
      <c r="U64">
        <f>U60*4.5+U61*2.5+U62*3</f>
        <v>0</v>
      </c>
      <c r="V64">
        <f t="shared" ref="V64:Y64" si="8">V60*4.5+V61*2.5+V62*3</f>
        <v>0</v>
      </c>
      <c r="W64">
        <f t="shared" si="8"/>
        <v>0</v>
      </c>
      <c r="X64">
        <f t="shared" si="8"/>
        <v>0</v>
      </c>
      <c r="Y64">
        <f t="shared" si="8"/>
        <v>0</v>
      </c>
      <c r="Z64">
        <f>SUM(U64:Y64)</f>
        <v>0</v>
      </c>
      <c r="AA64">
        <f>Z64/10</f>
        <v>0</v>
      </c>
    </row>
    <row r="65" spans="1:27" ht="15" customHeight="1" x14ac:dyDescent="0.4">
      <c r="A65" s="13"/>
      <c r="B65" s="13"/>
      <c r="D65" s="4"/>
      <c r="J65" s="9"/>
      <c r="K65" s="9"/>
      <c r="T65" t="s">
        <v>29</v>
      </c>
      <c r="U65">
        <f>U60*1.5+U61*2.5+U62*2+U63*2</f>
        <v>0</v>
      </c>
      <c r="V65">
        <f t="shared" ref="V65:Y65" si="9">V60*1.5+V61*2.5+V62*2+V63*2</f>
        <v>0</v>
      </c>
      <c r="W65">
        <f t="shared" si="9"/>
        <v>0</v>
      </c>
      <c r="X65">
        <f t="shared" si="9"/>
        <v>0</v>
      </c>
      <c r="Y65">
        <f t="shared" si="9"/>
        <v>0</v>
      </c>
      <c r="Z65">
        <f>SUM(U65:Y65)</f>
        <v>0</v>
      </c>
      <c r="AA65">
        <f>Z65/8</f>
        <v>0</v>
      </c>
    </row>
    <row r="66" spans="1:27" ht="13.35" customHeight="1" x14ac:dyDescent="0.4">
      <c r="A66" s="13"/>
      <c r="B66" s="13"/>
      <c r="D66" s="4"/>
      <c r="J66" s="9"/>
      <c r="K66" s="9"/>
    </row>
    <row r="67" spans="1:27" ht="4.3499999999999996" customHeight="1" x14ac:dyDescent="0.4">
      <c r="A67" s="13"/>
      <c r="B67" s="16"/>
      <c r="C67" s="1"/>
      <c r="D67" s="17"/>
      <c r="E67" s="1"/>
      <c r="F67" s="1"/>
      <c r="G67" s="1"/>
      <c r="H67" s="1"/>
      <c r="I67" s="1"/>
      <c r="J67" s="27"/>
      <c r="K67" s="27"/>
      <c r="L67" s="1"/>
      <c r="M67" s="1"/>
      <c r="N67" s="1"/>
      <c r="O67" s="1"/>
      <c r="P67" s="1"/>
      <c r="Q67" s="1"/>
    </row>
    <row r="68" spans="1:27" ht="15" customHeight="1" x14ac:dyDescent="0.25">
      <c r="B68" s="1112" t="s">
        <v>50</v>
      </c>
      <c r="C68" s="1112"/>
      <c r="D68" s="1112"/>
      <c r="E68" s="1112"/>
      <c r="F68" s="1112"/>
      <c r="G68" s="1112"/>
      <c r="H68" s="1112"/>
    </row>
    <row r="69" spans="1:27" ht="3.6" customHeight="1" x14ac:dyDescent="0.25">
      <c r="B69" s="1112"/>
      <c r="C69" s="1112"/>
      <c r="D69" s="1112"/>
      <c r="E69" s="1112"/>
      <c r="F69" s="1112"/>
      <c r="G69" s="1112"/>
      <c r="H69" s="1112"/>
    </row>
    <row r="70" spans="1:27" ht="15" customHeight="1" x14ac:dyDescent="0.25"/>
    <row r="71" spans="1:27" ht="23.85" customHeight="1" x14ac:dyDescent="0.25">
      <c r="B71" s="1109" t="s">
        <v>9</v>
      </c>
      <c r="C71" s="1109"/>
      <c r="D71" s="1109"/>
      <c r="E71" s="1109"/>
      <c r="F71" s="28" t="e">
        <f>#REF!</f>
        <v>#REF!</v>
      </c>
    </row>
    <row r="72" spans="1:27" ht="15" customHeight="1" x14ac:dyDescent="0.25"/>
    <row r="73" spans="1:27" ht="15" customHeight="1" x14ac:dyDescent="0.25">
      <c r="D73" t="s">
        <v>44</v>
      </c>
      <c r="F73" t="s">
        <v>6</v>
      </c>
      <c r="H73" s="2" t="s">
        <v>7</v>
      </c>
      <c r="I73" s="29"/>
      <c r="J73" t="s">
        <v>46</v>
      </c>
      <c r="N73" s="6"/>
      <c r="O73" s="6"/>
    </row>
    <row r="74" spans="1:27" ht="4.3499999999999996" customHeight="1" x14ac:dyDescent="0.25">
      <c r="B74" s="1"/>
      <c r="C74" s="1"/>
      <c r="D74" s="1"/>
      <c r="E74" s="1"/>
      <c r="F74" s="1"/>
      <c r="G74" s="1"/>
      <c r="H74" s="30"/>
      <c r="I74" s="31"/>
      <c r="J74" s="1"/>
      <c r="K74" s="1"/>
      <c r="L74" s="1"/>
      <c r="M74" s="1"/>
      <c r="N74" s="1"/>
      <c r="O74" s="1"/>
      <c r="P74" s="1"/>
      <c r="Q74" s="1"/>
    </row>
    <row r="75" spans="1:27" ht="15" customHeight="1" x14ac:dyDescent="0.25">
      <c r="B75" t="s">
        <v>17</v>
      </c>
      <c r="D75" t="str">
        <f>F22</f>
        <v>Kindertagesstätte (Kita)</v>
      </c>
      <c r="F75" s="32" t="e">
        <f>SUM(#REF!,#REF!,#REF!)</f>
        <v>#REF!</v>
      </c>
      <c r="H75" s="33" t="e">
        <f>SUM(#REF!,#REF!,#REF!)</f>
        <v>#REF!</v>
      </c>
      <c r="I75" s="29"/>
      <c r="K75" s="1115" t="e">
        <f>SUM(#REF!,#REF!,#REF!)</f>
        <v>#REF!</v>
      </c>
      <c r="L75" s="1115"/>
    </row>
    <row r="76" spans="1:27" ht="4.3499999999999996" customHeight="1" x14ac:dyDescent="0.25">
      <c r="H76" s="2"/>
      <c r="I76" s="29"/>
    </row>
    <row r="77" spans="1:27" ht="15" customHeight="1" x14ac:dyDescent="0.25">
      <c r="B77" t="s">
        <v>18</v>
      </c>
      <c r="D77" t="str">
        <f>F31</f>
        <v>Tagesfamilie</v>
      </c>
      <c r="F77" s="11" t="e">
        <f>SUM(#REF!,#REF!,#REF!)</f>
        <v>#REF!</v>
      </c>
      <c r="H77" s="33" t="e">
        <f>SUM(#REF!,#REF!,#REF!)</f>
        <v>#REF!</v>
      </c>
      <c r="I77" s="29"/>
      <c r="K77" s="1115" t="e">
        <f>SUM(#REF!,#REF!,#REF!)</f>
        <v>#REF!</v>
      </c>
      <c r="L77" s="1115"/>
    </row>
    <row r="78" spans="1:27" ht="4.3499999999999996" customHeight="1" x14ac:dyDescent="0.25">
      <c r="H78" s="2"/>
      <c r="I78" s="29"/>
    </row>
    <row r="79" spans="1:27" ht="15" customHeight="1" x14ac:dyDescent="0.25">
      <c r="B79" t="s">
        <v>19</v>
      </c>
      <c r="D79" t="str">
        <f>F40</f>
        <v>Schulergänzende Betreuung</v>
      </c>
      <c r="F79" s="11" t="e">
        <f>SUM(#REF!,#REF!,#REF!)</f>
        <v>#REF!</v>
      </c>
      <c r="H79" s="33" t="e">
        <f>SUM(#REF!,#REF!,#REF!)</f>
        <v>#REF!</v>
      </c>
      <c r="I79" s="29"/>
      <c r="K79" s="1115" t="e">
        <f>SUM(#REF!,#REF!,#REF!)</f>
        <v>#REF!</v>
      </c>
      <c r="L79" s="1115"/>
    </row>
    <row r="80" spans="1:27" ht="4.3499999999999996" customHeight="1" x14ac:dyDescent="0.25">
      <c r="H80" s="2"/>
      <c r="I80" s="29"/>
    </row>
    <row r="81" spans="2:17" ht="15" customHeight="1" x14ac:dyDescent="0.25">
      <c r="B81" t="s">
        <v>20</v>
      </c>
      <c r="D81" t="str">
        <f>F49</f>
        <v>Betreuungsart auswählen</v>
      </c>
      <c r="F81" s="11" t="e">
        <f>SUM(#REF!,#REF!,#REF!)</f>
        <v>#REF!</v>
      </c>
      <c r="H81" s="33" t="e">
        <f>SUM(#REF!,#REF!,#REF!)</f>
        <v>#REF!</v>
      </c>
      <c r="I81" s="29"/>
      <c r="K81" s="1115" t="e">
        <f>SUM(#REF!,#REF!,#REF!)</f>
        <v>#REF!</v>
      </c>
      <c r="L81" s="1115"/>
    </row>
    <row r="82" spans="2:17" ht="4.3499999999999996" customHeight="1" x14ac:dyDescent="0.25">
      <c r="H82" s="2"/>
      <c r="I82" s="29"/>
    </row>
    <row r="83" spans="2:17" ht="15" customHeight="1" x14ac:dyDescent="0.25">
      <c r="B83" t="s">
        <v>21</v>
      </c>
      <c r="D83" t="str">
        <f>F58</f>
        <v>Betreuungsart auswählen</v>
      </c>
      <c r="F83" s="11" t="e">
        <f>SUM(#REF!,#REF!,#REF!)</f>
        <v>#REF!</v>
      </c>
      <c r="H83" s="33" t="e">
        <f>SUM(#REF!,#REF!,#REF!)</f>
        <v>#REF!</v>
      </c>
      <c r="I83" s="29"/>
      <c r="K83" s="1117" t="e">
        <f>SUM(#REF!,#REF!,#REF!)</f>
        <v>#REF!</v>
      </c>
      <c r="L83" s="1117"/>
    </row>
    <row r="84" spans="2:17" ht="5.85" customHeight="1" x14ac:dyDescent="0.25">
      <c r="D84" s="1"/>
      <c r="E84" s="1"/>
      <c r="F84" s="1"/>
      <c r="G84" s="1"/>
      <c r="H84" s="30"/>
      <c r="I84" s="31"/>
      <c r="J84" s="1"/>
      <c r="K84" s="1"/>
      <c r="L84" s="1"/>
      <c r="M84" s="1"/>
      <c r="N84" s="1"/>
      <c r="O84" s="1"/>
      <c r="P84" s="1"/>
      <c r="Q84" s="1"/>
    </row>
    <row r="85" spans="2:17" ht="15" customHeight="1" thickBot="1" x14ac:dyDescent="0.3">
      <c r="B85" s="34" t="s">
        <v>32</v>
      </c>
      <c r="C85" s="8"/>
      <c r="D85" s="8"/>
      <c r="E85" s="35"/>
      <c r="F85" s="36" t="e">
        <f>SUM(F75:F83)</f>
        <v>#REF!</v>
      </c>
      <c r="G85" s="35"/>
      <c r="H85" s="37" t="e">
        <f t="shared" ref="H85:I85" si="10">SUM(H75:H83)</f>
        <v>#REF!</v>
      </c>
      <c r="I85" s="37">
        <f t="shared" si="10"/>
        <v>0</v>
      </c>
      <c r="J85" s="37"/>
      <c r="K85" s="1118" t="e">
        <f>SUM(K75:L83)</f>
        <v>#REF!</v>
      </c>
      <c r="L85" s="1118"/>
      <c r="M85" s="35"/>
      <c r="N85" s="35"/>
      <c r="O85" s="35"/>
      <c r="P85" s="8"/>
      <c r="Q85" s="8"/>
    </row>
    <row r="86" spans="2:17" ht="15" customHeight="1" x14ac:dyDescent="0.25"/>
    <row r="87" spans="2:17" ht="22.5" customHeight="1" x14ac:dyDescent="0.25">
      <c r="B87" s="1114" t="s">
        <v>59</v>
      </c>
      <c r="C87" s="1114"/>
      <c r="D87" s="1114"/>
      <c r="E87" s="1114"/>
      <c r="F87" s="1114"/>
      <c r="G87" s="1114"/>
      <c r="H87" s="1114"/>
      <c r="I87" s="1114"/>
      <c r="J87" s="1114"/>
      <c r="K87" s="1114"/>
      <c r="L87" s="1114"/>
      <c r="M87" s="1114"/>
      <c r="N87" s="1114"/>
      <c r="O87" s="1114"/>
      <c r="P87" s="1114"/>
      <c r="Q87" s="1114"/>
    </row>
    <row r="88" spans="2:17" x14ac:dyDescent="0.25">
      <c r="B88" s="1119" t="s">
        <v>52</v>
      </c>
      <c r="C88" s="1120"/>
      <c r="D88" s="1120"/>
      <c r="E88" s="1120"/>
      <c r="F88" s="1120"/>
      <c r="G88" s="1120"/>
      <c r="H88" s="1120"/>
      <c r="I88" s="1120"/>
      <c r="J88" s="1120"/>
      <c r="K88" s="1120"/>
      <c r="L88" s="1120"/>
      <c r="M88" s="1120"/>
      <c r="N88" s="1120"/>
      <c r="O88" s="1120"/>
      <c r="P88" s="1120"/>
      <c r="Q88" s="1120"/>
    </row>
    <row r="89" spans="2:17" s="3" customFormat="1" x14ac:dyDescent="0.25">
      <c r="B89" s="1120"/>
      <c r="C89" s="1120"/>
      <c r="D89" s="1120"/>
      <c r="E89" s="1120"/>
      <c r="F89" s="1120"/>
      <c r="G89" s="1120"/>
      <c r="H89" s="1120"/>
      <c r="I89" s="1120"/>
      <c r="J89" s="1120"/>
      <c r="K89" s="1120"/>
      <c r="L89" s="1120"/>
      <c r="M89" s="1120"/>
      <c r="N89" s="1120"/>
      <c r="O89" s="1120"/>
      <c r="P89" s="1120"/>
      <c r="Q89" s="1120"/>
    </row>
    <row r="90" spans="2:17" s="39" customFormat="1" ht="29.25" customHeight="1" x14ac:dyDescent="0.25">
      <c r="D90" s="4"/>
      <c r="E90" s="4"/>
      <c r="F90" s="40"/>
      <c r="G90" s="41"/>
      <c r="H90" s="42"/>
    </row>
    <row r="91" spans="2:17" s="39" customFormat="1" ht="29.25" customHeight="1" x14ac:dyDescent="0.25">
      <c r="B91" s="1108" t="s">
        <v>60</v>
      </c>
      <c r="C91" s="1108"/>
      <c r="D91" s="1108"/>
      <c r="E91" s="1108"/>
      <c r="F91" s="1108"/>
      <c r="G91" s="1108"/>
      <c r="H91" s="1108"/>
      <c r="I91" s="1108"/>
      <c r="J91" s="1108"/>
      <c r="K91" s="1108"/>
      <c r="L91" s="1108"/>
      <c r="M91" s="1108"/>
      <c r="N91" s="1108"/>
    </row>
    <row r="92" spans="2:17" s="39" customFormat="1" ht="29.25" customHeight="1" x14ac:dyDescent="0.25">
      <c r="D92" s="4"/>
      <c r="E92" s="4"/>
      <c r="F92" s="41"/>
      <c r="G92" s="41"/>
      <c r="H92" s="42"/>
    </row>
    <row r="93" spans="2:17" s="39" customFormat="1" ht="29.25" customHeight="1" x14ac:dyDescent="0.25">
      <c r="D93" s="4"/>
      <c r="E93" s="4"/>
      <c r="F93" s="41"/>
      <c r="G93" s="41"/>
      <c r="H93" s="42"/>
    </row>
    <row r="94" spans="2:17" s="39" customFormat="1" x14ac:dyDescent="0.25">
      <c r="D94" s="4"/>
      <c r="E94" s="4"/>
      <c r="H94" s="42"/>
    </row>
    <row r="95" spans="2:17" s="39" customFormat="1" x14ac:dyDescent="0.25">
      <c r="D95" s="10"/>
      <c r="E95" s="10"/>
      <c r="H95" s="42"/>
    </row>
    <row r="96" spans="2:17" s="3" customFormat="1" ht="25.5" customHeight="1" x14ac:dyDescent="0.25">
      <c r="D96" s="4"/>
    </row>
    <row r="97" spans="4:8" s="39" customFormat="1" ht="25.5" customHeight="1" x14ac:dyDescent="0.25">
      <c r="D97" s="43"/>
      <c r="E97" s="4"/>
      <c r="F97" s="41"/>
      <c r="G97" s="41"/>
      <c r="H97" s="44"/>
    </row>
    <row r="98" spans="4:8" s="39" customFormat="1" ht="29.25" customHeight="1" x14ac:dyDescent="0.25">
      <c r="D98" s="45"/>
      <c r="E98" s="4"/>
      <c r="F98" s="41"/>
      <c r="G98" s="41"/>
      <c r="H98" s="44"/>
    </row>
    <row r="99" spans="4:8" s="39" customFormat="1" ht="29.25" customHeight="1" x14ac:dyDescent="0.25">
      <c r="D99" s="45"/>
      <c r="E99" s="4"/>
      <c r="F99" s="41"/>
      <c r="G99" s="41"/>
      <c r="H99" s="44"/>
    </row>
    <row r="100" spans="4:8" s="39" customFormat="1" ht="29.25" customHeight="1" x14ac:dyDescent="0.25">
      <c r="D100" s="45"/>
      <c r="E100" s="4"/>
      <c r="F100" s="41"/>
      <c r="G100" s="41"/>
      <c r="H100" s="44"/>
    </row>
    <row r="101" spans="4:8" s="39" customFormat="1" ht="29.25" customHeight="1" x14ac:dyDescent="0.25">
      <c r="D101" s="45"/>
      <c r="E101" s="4"/>
      <c r="F101" s="41"/>
      <c r="G101" s="41"/>
      <c r="H101" s="44"/>
    </row>
    <row r="102" spans="4:8" s="39" customFormat="1" ht="29.25" customHeight="1" x14ac:dyDescent="0.25">
      <c r="D102" s="45"/>
      <c r="E102" s="4"/>
      <c r="F102" s="41"/>
      <c r="G102" s="41"/>
      <c r="H102" s="44"/>
    </row>
    <row r="103" spans="4:8" s="39" customFormat="1" ht="29.25" customHeight="1" x14ac:dyDescent="0.25">
      <c r="D103" s="45"/>
      <c r="E103" s="4"/>
      <c r="F103" s="41"/>
      <c r="G103" s="41"/>
      <c r="H103" s="44"/>
    </row>
    <row r="104" spans="4:8" s="39" customFormat="1" ht="29.25" customHeight="1" x14ac:dyDescent="0.25">
      <c r="D104" s="4"/>
      <c r="E104" s="4"/>
      <c r="F104" s="41"/>
      <c r="G104" s="41"/>
      <c r="H104" s="42"/>
    </row>
    <row r="105" spans="4:8" s="39" customFormat="1" ht="29.25" customHeight="1" x14ac:dyDescent="0.25">
      <c r="D105" s="46"/>
      <c r="E105" s="4"/>
      <c r="F105" s="41"/>
      <c r="G105" s="41"/>
      <c r="H105" s="42"/>
    </row>
    <row r="106" spans="4:8" s="39" customFormat="1" x14ac:dyDescent="0.25">
      <c r="D106" s="4"/>
      <c r="E106" s="4"/>
      <c r="H106" s="42"/>
    </row>
    <row r="107" spans="4:8" s="39" customFormat="1" x14ac:dyDescent="0.25">
      <c r="D107" s="10"/>
      <c r="E107" s="10"/>
      <c r="H107" s="42"/>
    </row>
    <row r="108" spans="4:8" s="3" customFormat="1" x14ac:dyDescent="0.25"/>
    <row r="109" spans="4:8" s="39" customFormat="1" ht="29.25" customHeight="1" x14ac:dyDescent="0.25">
      <c r="D109" s="4"/>
      <c r="E109" s="4"/>
      <c r="H109" s="44"/>
    </row>
    <row r="110" spans="4:8" s="39" customFormat="1" x14ac:dyDescent="0.25">
      <c r="D110" s="4"/>
      <c r="E110" s="4"/>
      <c r="H110" s="42"/>
    </row>
    <row r="111" spans="4:8" s="39" customFormat="1" x14ac:dyDescent="0.25">
      <c r="D111" s="1111"/>
      <c r="E111" s="1111"/>
      <c r="F111" s="1111"/>
      <c r="H111" s="42"/>
    </row>
    <row r="112" spans="4:8" s="3" customFormat="1" x14ac:dyDescent="0.25"/>
    <row r="113" spans="3:9" s="39" customFormat="1" ht="29.25" customHeight="1" x14ac:dyDescent="0.25">
      <c r="D113" s="4"/>
      <c r="E113" s="4"/>
      <c r="F113" s="47"/>
      <c r="G113" s="47"/>
      <c r="H113" s="42"/>
    </row>
    <row r="114" spans="3:9" s="39" customFormat="1" ht="29.25" customHeight="1" x14ac:dyDescent="0.25">
      <c r="D114" s="4"/>
      <c r="E114" s="4"/>
      <c r="F114" s="48"/>
      <c r="G114" s="47"/>
      <c r="H114" s="42"/>
    </row>
    <row r="115" spans="3:9" s="39" customFormat="1" ht="29.25" customHeight="1" x14ac:dyDescent="0.25">
      <c r="D115" s="4"/>
      <c r="E115" s="4"/>
      <c r="G115" s="47"/>
      <c r="H115" s="42"/>
    </row>
    <row r="116" spans="3:9" s="39" customFormat="1" ht="29.25" customHeight="1" x14ac:dyDescent="0.25">
      <c r="D116" s="4"/>
      <c r="E116" s="4"/>
      <c r="G116" s="47"/>
      <c r="H116" s="42"/>
    </row>
    <row r="117" spans="3:9" s="39" customFormat="1" ht="29.25" customHeight="1" x14ac:dyDescent="0.25">
      <c r="D117" s="4"/>
      <c r="E117" s="4"/>
      <c r="G117" s="47"/>
      <c r="H117" s="42"/>
    </row>
    <row r="118" spans="3:9" s="39" customFormat="1" ht="29.25" customHeight="1" x14ac:dyDescent="0.25">
      <c r="D118" s="4"/>
      <c r="E118" s="4"/>
      <c r="G118" s="47"/>
      <c r="H118" s="42"/>
    </row>
    <row r="119" spans="3:9" ht="10.5" customHeight="1" x14ac:dyDescent="0.25"/>
    <row r="123" spans="3:9" ht="12.75" customHeight="1" x14ac:dyDescent="0.25">
      <c r="C123" s="49"/>
      <c r="D123" s="1111"/>
      <c r="E123" s="1111"/>
      <c r="F123" s="1111"/>
      <c r="G123" s="49"/>
      <c r="H123" s="38"/>
      <c r="I123" s="49"/>
    </row>
    <row r="124" spans="3:9" s="3" customFormat="1" x14ac:dyDescent="0.25">
      <c r="F124" s="50"/>
      <c r="G124" s="50"/>
    </row>
    <row r="125" spans="3:9" ht="29.25" customHeight="1" x14ac:dyDescent="0.25">
      <c r="D125" s="5"/>
      <c r="E125" s="5"/>
      <c r="F125" s="51"/>
      <c r="G125" s="51"/>
    </row>
    <row r="126" spans="3:9" ht="29.25" customHeight="1" x14ac:dyDescent="0.25">
      <c r="D126" s="5"/>
      <c r="E126" s="5"/>
      <c r="F126" s="41"/>
      <c r="G126" s="51"/>
    </row>
    <row r="127" spans="3:9" ht="29.25" customHeight="1" x14ac:dyDescent="0.25">
      <c r="D127" s="5"/>
      <c r="E127" s="5"/>
      <c r="F127" s="51"/>
      <c r="G127" s="51"/>
    </row>
    <row r="128" spans="3:9" ht="29.25" customHeight="1" x14ac:dyDescent="0.25">
      <c r="D128" s="5"/>
      <c r="E128" s="5"/>
      <c r="F128" s="51"/>
      <c r="G128" s="51"/>
      <c r="H128" s="52"/>
    </row>
    <row r="129" spans="4:7" ht="29.25" customHeight="1" x14ac:dyDescent="0.25">
      <c r="D129" s="7"/>
      <c r="E129" s="7"/>
      <c r="F129" s="53"/>
      <c r="G129" s="53"/>
    </row>
  </sheetData>
  <mergeCells count="22">
    <mergeCell ref="B6:Q6"/>
    <mergeCell ref="K81:L81"/>
    <mergeCell ref="K83:L83"/>
    <mergeCell ref="K85:L85"/>
    <mergeCell ref="B88:Q89"/>
    <mergeCell ref="K79:L79"/>
    <mergeCell ref="B91:N91"/>
    <mergeCell ref="B71:E71"/>
    <mergeCell ref="B7:Q8"/>
    <mergeCell ref="D111:F111"/>
    <mergeCell ref="D123:F123"/>
    <mergeCell ref="B11:B12"/>
    <mergeCell ref="B22:B23"/>
    <mergeCell ref="B68:H69"/>
    <mergeCell ref="D24:D25"/>
    <mergeCell ref="D33:D34"/>
    <mergeCell ref="D42:D43"/>
    <mergeCell ref="D51:D52"/>
    <mergeCell ref="D60:D61"/>
    <mergeCell ref="B87:Q87"/>
    <mergeCell ref="K75:L75"/>
    <mergeCell ref="K77:L77"/>
  </mergeCells>
  <phoneticPr fontId="8" type="noConversion"/>
  <conditionalFormatting sqref="B75:L83">
    <cfRule type="expression" dxfId="48" priority="32">
      <formula>$J$18="Auswahl treffen"</formula>
    </cfRule>
  </conditionalFormatting>
  <conditionalFormatting sqref="B77:L83">
    <cfRule type="expression" dxfId="47" priority="31">
      <formula>$J$18=1</formula>
    </cfRule>
  </conditionalFormatting>
  <conditionalFormatting sqref="B79:L83">
    <cfRule type="expression" dxfId="46" priority="30">
      <formula>$J$18=2</formula>
    </cfRule>
  </conditionalFormatting>
  <conditionalFormatting sqref="B81:L83">
    <cfRule type="expression" dxfId="45" priority="29">
      <formula>$J$18=3</formula>
    </cfRule>
  </conditionalFormatting>
  <conditionalFormatting sqref="B83:L83">
    <cfRule type="expression" dxfId="44" priority="28">
      <formula>$J$18=4</formula>
    </cfRule>
  </conditionalFormatting>
  <conditionalFormatting sqref="B49:Q65">
    <cfRule type="expression" dxfId="43" priority="50">
      <formula>$J$18=3</formula>
    </cfRule>
  </conditionalFormatting>
  <conditionalFormatting sqref="B58:Q65">
    <cfRule type="expression" dxfId="42" priority="49">
      <formula>$J$18=4</formula>
    </cfRule>
  </conditionalFormatting>
  <conditionalFormatting sqref="C22:Q24 C25:G25 I25:Q25 C26:Q65">
    <cfRule type="expression" dxfId="41" priority="53">
      <formula>$J$18="Auswahl treffen"</formula>
    </cfRule>
  </conditionalFormatting>
  <conditionalFormatting sqref="C31:Q65">
    <cfRule type="expression" dxfId="40" priority="52">
      <formula>$J$18=1</formula>
    </cfRule>
  </conditionalFormatting>
  <conditionalFormatting sqref="C40:Q65">
    <cfRule type="expression" dxfId="39" priority="51">
      <formula>$J$18=2</formula>
    </cfRule>
  </conditionalFormatting>
  <conditionalFormatting sqref="D105:F105">
    <cfRule type="expression" dxfId="38" priority="58">
      <formula>"nicht($K$8)"</formula>
    </cfRule>
  </conditionalFormatting>
  <conditionalFormatting sqref="D24:J24 D25:G25 I25:J25 L25:Q25 D26:F27 H26:J28 L27:Q28">
    <cfRule type="expression" dxfId="37" priority="35">
      <formula>$F$22="NUR Mittagstisch"</formula>
    </cfRule>
  </conditionalFormatting>
  <conditionalFormatting sqref="D24:J25">
    <cfRule type="expression" dxfId="36" priority="5">
      <formula>OR($AC$22&lt;48,$AC$22&gt;720)</formula>
    </cfRule>
  </conditionalFormatting>
  <conditionalFormatting sqref="D33:J34">
    <cfRule type="expression" dxfId="35" priority="4">
      <formula>OR($AC$33&lt;48,$AC$33&gt;720)</formula>
    </cfRule>
  </conditionalFormatting>
  <conditionalFormatting sqref="D42:J43">
    <cfRule type="expression" dxfId="34" priority="3">
      <formula>OR($AC$42&lt;48,$AC$42&gt;720)</formula>
    </cfRule>
  </conditionalFormatting>
  <conditionalFormatting sqref="D42:J45 L43:Q43 L45:Q46 H46:J46">
    <cfRule type="expression" dxfId="33" priority="14">
      <formula>$F$40="NUR Mittagstisch"</formula>
    </cfRule>
  </conditionalFormatting>
  <conditionalFormatting sqref="D51:J52">
    <cfRule type="expression" dxfId="32" priority="2">
      <formula>OR($AC$51&lt;48,$AC$51&gt;720)</formula>
    </cfRule>
  </conditionalFormatting>
  <conditionalFormatting sqref="D51:J54 L52:Q52 L54:Q55 H55:J55">
    <cfRule type="expression" dxfId="31" priority="13">
      <formula>$F$49="NUR Mittagstisch"</formula>
    </cfRule>
  </conditionalFormatting>
  <conditionalFormatting sqref="D60:J61">
    <cfRule type="expression" dxfId="30" priority="1">
      <formula>OR($AC$61&lt;48,$AC$61&gt;720)</formula>
    </cfRule>
  </conditionalFormatting>
  <conditionalFormatting sqref="D60:J63 L61:Q61 L63:Q64 H64:J64">
    <cfRule type="expression" dxfId="29" priority="12">
      <formula>$F$58="NUR Mittagstisch"</formula>
    </cfRule>
  </conditionalFormatting>
  <conditionalFormatting sqref="D33:K36 L34:Q34 L36:Q37 H37:J37">
    <cfRule type="expression" dxfId="28" priority="15">
      <formula>$F$31="NUR Mittagstisch"</formula>
    </cfRule>
  </conditionalFormatting>
  <conditionalFormatting sqref="F13">
    <cfRule type="expression" dxfId="27" priority="56">
      <formula>$F$11="Nein"</formula>
    </cfRule>
    <cfRule type="expression" dxfId="26" priority="55">
      <formula>$F$11="Ja"</formula>
    </cfRule>
  </conditionalFormatting>
  <conditionalFormatting sqref="F29">
    <cfRule type="expression" dxfId="25" priority="7">
      <formula>$AC$26="FALSCH"</formula>
    </cfRule>
  </conditionalFormatting>
  <conditionalFormatting sqref="F105">
    <cfRule type="expression" dxfId="24" priority="59">
      <formula>$M$91</formula>
    </cfRule>
  </conditionalFormatting>
  <conditionalFormatting sqref="F114">
    <cfRule type="expression" dxfId="23" priority="61">
      <formula>#REF!</formula>
    </cfRule>
  </conditionalFormatting>
  <conditionalFormatting sqref="H24:J24 G25 I25:J25 H26:J28 D27:F28">
    <cfRule type="expression" dxfId="22" priority="36">
      <formula>$F$22="Schulergänzende Betreuung"</formula>
    </cfRule>
  </conditionalFormatting>
  <conditionalFormatting sqref="H26:J28 D27:F28 L28:Q28">
    <cfRule type="expression" dxfId="21" priority="37">
      <formula>$F$22="Kindertagesstätte (Kita)"</formula>
    </cfRule>
  </conditionalFormatting>
  <conditionalFormatting sqref="H33:J37 D36:F37 R38">
    <cfRule type="expression" dxfId="20" priority="19">
      <formula>$F$31="Schulergänzende Betreuung"</formula>
    </cfRule>
  </conditionalFormatting>
  <conditionalFormatting sqref="H35:J37 D36:F37 L37:Q37">
    <cfRule type="expression" dxfId="19" priority="23">
      <formula>$F$31="Kindertagesstätte (Kita)"</formula>
    </cfRule>
  </conditionalFormatting>
  <conditionalFormatting sqref="H42:J46 D45:F46">
    <cfRule type="expression" dxfId="18" priority="18">
      <formula>$F$40="Schulergänzende Betreuung"</formula>
    </cfRule>
  </conditionalFormatting>
  <conditionalFormatting sqref="H44:J46 D45:F46 L46:Q46">
    <cfRule type="expression" dxfId="17" priority="22">
      <formula>$F$40="Kindertagesstätte (Kita)"</formula>
    </cfRule>
  </conditionalFormatting>
  <conditionalFormatting sqref="H51:J55 D54:F55">
    <cfRule type="expression" dxfId="16" priority="17">
      <formula>$F$49="Schulergänzende Betreuung"</formula>
    </cfRule>
  </conditionalFormatting>
  <conditionalFormatting sqref="H53:J55 D54:F55 L55:Q55">
    <cfRule type="expression" dxfId="15" priority="21">
      <formula>$F$49="Kindertagesstätte (Kita)"</formula>
    </cfRule>
  </conditionalFormatting>
  <conditionalFormatting sqref="H60:J64 D63:F64">
    <cfRule type="expression" dxfId="14" priority="16">
      <formula>$F$58="Schulergänzende Betreuung"</formula>
    </cfRule>
  </conditionalFormatting>
  <conditionalFormatting sqref="H62:J64 D63:F64 L64:Q64">
    <cfRule type="expression" dxfId="13" priority="20">
      <formula>$F$58="Kindertagesstätte (Kita)"</formula>
    </cfRule>
  </conditionalFormatting>
  <conditionalFormatting sqref="J11 J13 F15 J15">
    <cfRule type="expression" dxfId="12" priority="54">
      <formula>$F$11="Nein"</formula>
    </cfRule>
  </conditionalFormatting>
  <conditionalFormatting sqref="J18">
    <cfRule type="expression" dxfId="11" priority="33">
      <formula>$F$18="Auswahl treffen"</formula>
    </cfRule>
    <cfRule type="expression" dxfId="10" priority="48">
      <formula>$F$18&lt;&gt;"Auswahl treffen"</formula>
    </cfRule>
  </conditionalFormatting>
  <conditionalFormatting sqref="L22:Q28 D26:F26 D28:F28">
    <cfRule type="expression" dxfId="9" priority="42">
      <formula>$F$22="Tagesfamilie"</formula>
    </cfRule>
  </conditionalFormatting>
  <conditionalFormatting sqref="L22:Q28 D24:K24 D25:G25 I25:K25 D26:K28">
    <cfRule type="expression" dxfId="8" priority="34">
      <formula>$F$22="Betreuungsart auswählen"</formula>
    </cfRule>
  </conditionalFormatting>
  <conditionalFormatting sqref="L31:Q31 D33:Q37">
    <cfRule type="expression" dxfId="7" priority="11">
      <formula>$F$31="Betreuungsart auswählen"</formula>
    </cfRule>
  </conditionalFormatting>
  <conditionalFormatting sqref="L31:Q37 D35:F35 D37:F37">
    <cfRule type="expression" dxfId="6" priority="27">
      <formula>$F$31="Tagesfamilie"</formula>
    </cfRule>
  </conditionalFormatting>
  <conditionalFormatting sqref="L40:Q40 D42:Q46">
    <cfRule type="expression" dxfId="5" priority="10">
      <formula>$F$40="Betreuungsart auswählen"</formula>
    </cfRule>
  </conditionalFormatting>
  <conditionalFormatting sqref="L40:Q46 D44:F44 D46:F46">
    <cfRule type="expression" dxfId="4" priority="26">
      <formula>$F$40="Tagesfamilie"</formula>
    </cfRule>
  </conditionalFormatting>
  <conditionalFormatting sqref="L49:Q49 D51:Q55">
    <cfRule type="expression" dxfId="3" priority="9">
      <formula>$F$49="Betreuungsart auswählen"</formula>
    </cfRule>
  </conditionalFormatting>
  <conditionalFormatting sqref="L49:Q55 D53:F53 D55:F55">
    <cfRule type="expression" dxfId="2" priority="25">
      <formula>$F$49="Tagesfamilie"</formula>
    </cfRule>
  </conditionalFormatting>
  <conditionalFormatting sqref="L58:Q58 D60:Q64">
    <cfRule type="expression" dxfId="1" priority="8">
      <formula>$F$58="Betreuungsart auswählen"</formula>
    </cfRule>
  </conditionalFormatting>
  <conditionalFormatting sqref="L58:Q64 D62:F62 D64:F64">
    <cfRule type="expression" dxfId="0" priority="24">
      <formula>$F$58="Tagesfamilie"</formula>
    </cfRule>
  </conditionalFormatting>
  <dataValidations count="9">
    <dataValidation type="list" allowBlank="1" showInputMessage="1" showErrorMessage="1" sqref="F11 F24 F33 F42 F51 F60 J24 J33 J42 J51 J60" xr:uid="{00000000-0002-0000-0300-000000000000}">
      <formula1>"Auswahl treffen,Ja,Nein"</formula1>
    </dataValidation>
    <dataValidation type="list" allowBlank="1" showInputMessage="1" showErrorMessage="1" sqref="F18 J18" xr:uid="{00000000-0002-0000-0300-000001000000}">
      <formula1>"Auswahl treffen,1,2,3,4,5"</formula1>
    </dataValidation>
    <dataValidation type="list" allowBlank="1" showInputMessage="1" showErrorMessage="1" sqref="F65:F67 F59" xr:uid="{00000000-0002-0000-0300-000002000000}">
      <formula1>"Betreuungsart auswählen,Kindertagesstätte (Kita),Tagesfamilie,Schulergänzende Betreuung/Mittagstisch"</formula1>
    </dataValidation>
    <dataValidation type="list" allowBlank="1" showInputMessage="1" showErrorMessage="1" error="Bitte setzen Sie ein &quot;x&quot;." sqref="M25:Q28 M43:Q46 M52:Q55 M61:Q64 M34:Q37" xr:uid="{00000000-0002-0000-0300-000003000000}">
      <formula1>"x"</formula1>
    </dataValidation>
    <dataValidation type="list" allowBlank="1" showInputMessage="1" showErrorMessage="1" sqref="F22 F31 F40 F49 F58" xr:uid="{00000000-0002-0000-0300-000004000000}">
      <formula1>"Betreuungsart auswählen,Kindertagesstätte (Kita),Tagesfamilie,Schulergänzende Betreuung, NUR Mittagstisch"</formula1>
    </dataValidation>
    <dataValidation type="custom" errorStyle="warning" allowBlank="1" showInputMessage="1" showErrorMessage="1" error="Sie haben angegeben, dass Ihr Kind unter 4 Jahren alt ist und schulergänzende Betreuung beansprucht. Bitte Eingabe kontrollieren." sqref="AC26" xr:uid="{00000000-0002-0000-0300-000005000000}">
      <formula1>AC26="WAHR"</formula1>
    </dataValidation>
    <dataValidation allowBlank="1" showInputMessage="1" showErrorMessage="1" prompt="Gesamteinkünfte minus Gesamtabzüge (Berufsauslagen, Schuldzinsen, Versicherungsabzüge, etc.) ohne Sozialabzüge gemäss letzter definitiver Steuerveranlagung, die nicht älter als zwei Jahre ist." sqref="F15" xr:uid="{00000000-0002-0000-0300-000006000000}"/>
    <dataValidation allowBlank="1" showInputMessage="1" showErrorMessage="1" prompt="Differenz zwischen Bruttovermögen und Schulden gemäss letzter definitiver Steuerveranlagung, die nicht älter als zwei Jahre ist. (Wenn über CHF 200'000, werden 10% dem anspruchsberechtigten Einkommen angerechnet.)" sqref="J15" xr:uid="{00000000-0002-0000-0300-000007000000}"/>
    <dataValidation type="custom" errorStyle="warning" allowBlank="1" showInputMessage="1" showErrorMessage="1" errorTitle="Alter prüfen" error="Sie haben angegeben, dass Ihr Kind unter 4 Jahren alt ist und schulergänzende Betreuung beansprucht. Bitte Eingabe kontrollieren." sqref="J22 J40 J49 J58 J31" xr:uid="{00000000-0002-0000-0300-000008000000}">
      <formula1>IF(AND(F22="Schulergänzende Betreuung",DATEDIF(J22,TODAY(),"M")&lt;48),FALSE,TRUE)</formula1>
    </dataValidation>
  </dataValidations>
  <pageMargins left="0.7" right="0.7" top="0.78740157499999996" bottom="0.78740157499999996"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5df0d9a-b115-40a4-96c1-9261dc1f94e8" xsi:nil="true"/>
    <lcf76f155ced4ddcb4097134ff3c332f xmlns="e75f3433-8aaf-490c-ac14-ce7c4a59cc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D3276589E4DD3244805DFD77C66FC028" ma:contentTypeVersion="12" ma:contentTypeDescription="Ein neues Dokument erstellen." ma:contentTypeScope="" ma:versionID="747b29f9096555bb7a6a630bef80dbf3">
  <xsd:schema xmlns:xsd="http://www.w3.org/2001/XMLSchema" xmlns:xs="http://www.w3.org/2001/XMLSchema" xmlns:p="http://schemas.microsoft.com/office/2006/metadata/properties" xmlns:ns2="e75f3433-8aaf-490c-ac14-ce7c4a59cc8d" xmlns:ns3="55df0d9a-b115-40a4-96c1-9261dc1f94e8" targetNamespace="http://schemas.microsoft.com/office/2006/metadata/properties" ma:root="true" ma:fieldsID="f57a59ed85bee49fb68b37b08f736b08" ns2:_="" ns3:_="">
    <xsd:import namespace="e75f3433-8aaf-490c-ac14-ce7c4a59cc8d"/>
    <xsd:import namespace="55df0d9a-b115-40a4-96c1-9261dc1f94e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5f3433-8aaf-490c-ac14-ce7c4a59cc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50a6da6f-5015-4d01-9cd4-c21afb5d427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5df0d9a-b115-40a4-96c1-9261dc1f94e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00add4a-7367-4294-b1be-48b13e0a2d2c}" ma:internalName="TaxCatchAll" ma:showField="CatchAllData" ma:web="55df0d9a-b115-40a4-96c1-9261dc1f94e8">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99B0FC-FBA5-42DC-96EF-7247A4C81FE5}">
  <ds:schemaRefs>
    <ds:schemaRef ds:uri="http://purl.org/dc/elements/1.1/"/>
    <ds:schemaRef ds:uri="http://schemas.microsoft.com/office/infopath/2007/PartnerControls"/>
    <ds:schemaRef ds:uri="http://schemas.microsoft.com/office/2006/metadata/properties"/>
    <ds:schemaRef ds:uri="http://purl.org/dc/terms/"/>
    <ds:schemaRef ds:uri="55df0d9a-b115-40a4-96c1-9261dc1f94e8"/>
    <ds:schemaRef ds:uri="http://schemas.microsoft.com/office/2006/documentManagement/types"/>
    <ds:schemaRef ds:uri="e75f3433-8aaf-490c-ac14-ce7c4a59cc8d"/>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7864838B-8D57-4066-96FF-6A6B07F72729}">
  <ds:schemaRefs>
    <ds:schemaRef ds:uri="http://schemas.microsoft.com/sharepoint/v3/contenttype/forms"/>
  </ds:schemaRefs>
</ds:datastoreItem>
</file>

<file path=customXml/itemProps3.xml><?xml version="1.0" encoding="utf-8"?>
<ds:datastoreItem xmlns:ds="http://schemas.openxmlformats.org/officeDocument/2006/customXml" ds:itemID="{85464FD0-A5EF-476C-B300-42A384B803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5f3433-8aaf-490c-ac14-ce7c4a59cc8d"/>
    <ds:schemaRef ds:uri="55df0d9a-b115-40a4-96c1-9261dc1f94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a6500c8-aece-4f95-9ff4-aa2f25229e5c}" enabled="0" method="" siteId="{4a6500c8-aece-4f95-9ff4-aa2f25229e5c}"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Veränderung Einkommen</vt:lpstr>
      <vt:lpstr>Konkubinat</vt:lpstr>
      <vt:lpstr>Konkubinat alt</vt:lpstr>
      <vt:lpstr>Beitragsrechner</vt:lpstr>
    </vt:vector>
  </TitlesOfParts>
  <Manager/>
  <Company>Stadt Luzern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Eggerschwiler Simone</dc:creator>
  <cp:keywords/>
  <dc:description/>
  <cp:lastModifiedBy>Livia Zurfluh</cp:lastModifiedBy>
  <cp:revision/>
  <cp:lastPrinted>2025-07-02T11:56:37Z</cp:lastPrinted>
  <dcterms:created xsi:type="dcterms:W3CDTF">2017-04-25T13:52:15Z</dcterms:created>
  <dcterms:modified xsi:type="dcterms:W3CDTF">2026-05-27T13:29:04Z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96 96 1920 1080</vt:lpwstr>
  </property>
  <property fmtid="{D5CDD505-2E9C-101B-9397-08002B2CF9AE}" pid="3" name="ContentTypeId">
    <vt:lpwstr>0x010100D3276589E4DD3244805DFD77C66FC028</vt:lpwstr>
  </property>
  <property fmtid="{D5CDD505-2E9C-101B-9397-08002B2CF9AE}" pid="4" name="MediaServiceImageTags">
    <vt:lpwstr/>
  </property>
</Properties>
</file>